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TOM\1 - Synchro\00 - PDL M\Zeitschrift PDL M\Ausgabe 45 - Januar 2026\+ + + 45 Beitrag 01-2026 - 2 - Thomas Sießegger\"/>
    </mc:Choice>
  </mc:AlternateContent>
  <xr:revisionPtr revIDLastSave="0" documentId="13_ncr:1_{D14412A0-AE2D-42CD-9C0E-7EA24BCAF07A}" xr6:coauthVersionLast="47" xr6:coauthVersionMax="47" xr10:uidLastSave="{00000000-0000-0000-0000-000000000000}"/>
  <bookViews>
    <workbookView xWindow="-98" yWindow="-98" windowWidth="23596" windowHeight="15076" tabRatio="879" xr2:uid="{00000000-000D-0000-FFFF-FFFF00000000}"/>
  </bookViews>
  <sheets>
    <sheet name="AVR von PW" sheetId="8" r:id="rId1"/>
    <sheet name="Qualifikationspreise AVR" sheetId="3" r:id="rId2"/>
    <sheet name="B-Std.-Kosten AVR" sheetId="4" r:id="rId3"/>
    <sheet name="RüE von PW" sheetId="13" r:id="rId4"/>
    <sheet name="Qualifikationspreise RüE" sheetId="14" r:id="rId5"/>
    <sheet name="B-Std.-Kosten RüE" sheetId="15" r:id="rId6"/>
    <sheet name="Vergleich AVR RüE" sheetId="16" r:id="rId7"/>
    <sheet name="Dienstbesprechung RüE" sheetId="5" r:id="rId8"/>
    <sheet name="Rauchen RüE" sheetId="10" r:id="rId9"/>
    <sheet name="eine Tankstelle RüE" sheetId="11" r:id="rId10"/>
    <sheet name="Verordnungen RüE" sheetId="9" r:id="rId1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1" l="1"/>
  <c r="E8" i="11"/>
  <c r="E7" i="11"/>
  <c r="E6" i="11"/>
  <c r="E5" i="11"/>
  <c r="E4" i="11"/>
  <c r="E3" i="11"/>
  <c r="E9" i="10"/>
  <c r="E8" i="10"/>
  <c r="E7" i="10"/>
  <c r="E6" i="10"/>
  <c r="E5" i="10"/>
  <c r="E4" i="10"/>
  <c r="E3" i="10"/>
  <c r="E9" i="9"/>
  <c r="E8" i="9"/>
  <c r="E7" i="9"/>
  <c r="E6" i="9"/>
  <c r="E5" i="9"/>
  <c r="E4" i="9"/>
  <c r="E3" i="9"/>
  <c r="E9" i="5"/>
  <c r="E8" i="5"/>
  <c r="E7" i="5"/>
  <c r="E6" i="5"/>
  <c r="E5" i="5"/>
  <c r="E4" i="5"/>
  <c r="E3" i="5"/>
  <c r="C4" i="3"/>
  <c r="E4" i="4"/>
  <c r="F4" i="4" s="1"/>
  <c r="C4" i="4"/>
  <c r="C23" i="16"/>
  <c r="C22" i="16"/>
  <c r="C21" i="16"/>
  <c r="E21" i="16" s="1"/>
  <c r="F21" i="16" s="1"/>
  <c r="C20" i="16"/>
  <c r="C19" i="16"/>
  <c r="C18" i="16"/>
  <c r="C17" i="16"/>
  <c r="E17" i="16" s="1"/>
  <c r="F17" i="16" s="1"/>
  <c r="E23" i="16"/>
  <c r="F23" i="16" s="1"/>
  <c r="E18" i="16"/>
  <c r="F18" i="16" s="1"/>
  <c r="E22" i="16"/>
  <c r="F22" i="16" s="1"/>
  <c r="E20" i="16"/>
  <c r="F20" i="16" s="1"/>
  <c r="E19" i="16"/>
  <c r="F19" i="16" s="1"/>
  <c r="C10" i="16"/>
  <c r="E10" i="16" s="1"/>
  <c r="F10" i="16" s="1"/>
  <c r="C9" i="16"/>
  <c r="E9" i="16" s="1"/>
  <c r="F9" i="16" s="1"/>
  <c r="C8" i="16"/>
  <c r="E8" i="16" s="1"/>
  <c r="F8" i="16" s="1"/>
  <c r="C7" i="16"/>
  <c r="E7" i="16" s="1"/>
  <c r="F7" i="16" s="1"/>
  <c r="C6" i="16"/>
  <c r="E6" i="16" s="1"/>
  <c r="F6" i="16" s="1"/>
  <c r="C5" i="16"/>
  <c r="E5" i="16" s="1"/>
  <c r="F5" i="16" s="1"/>
  <c r="C4" i="16"/>
  <c r="E4" i="16" s="1"/>
  <c r="F4" i="16" s="1"/>
  <c r="H8" i="13"/>
  <c r="G8" i="13"/>
  <c r="H7" i="13"/>
  <c r="G7" i="13"/>
  <c r="H6" i="13"/>
  <c r="G6" i="13"/>
  <c r="H5" i="13"/>
  <c r="G5" i="13"/>
  <c r="F6" i="13"/>
  <c r="F5" i="13"/>
  <c r="F4" i="13"/>
  <c r="I4" i="13" s="1"/>
  <c r="E10" i="13"/>
  <c r="F10" i="13" s="1"/>
  <c r="E9" i="13"/>
  <c r="E8" i="13"/>
  <c r="F8" i="13" s="1"/>
  <c r="E7" i="13"/>
  <c r="F7" i="13" s="1"/>
  <c r="E6" i="13"/>
  <c r="E5" i="13"/>
  <c r="E4" i="13"/>
  <c r="H9" i="14"/>
  <c r="F9" i="14"/>
  <c r="F8" i="14"/>
  <c r="H8" i="14" s="1"/>
  <c r="F7" i="14"/>
  <c r="H7" i="14" s="1"/>
  <c r="F6" i="14"/>
  <c r="H6" i="14" s="1"/>
  <c r="F5" i="14"/>
  <c r="H5" i="14" s="1"/>
  <c r="H4" i="14"/>
  <c r="F4" i="14"/>
  <c r="I5" i="13"/>
  <c r="C10" i="4"/>
  <c r="C9" i="4"/>
  <c r="C8" i="4"/>
  <c r="C7" i="4"/>
  <c r="C6" i="4"/>
  <c r="C5" i="4"/>
  <c r="C9" i="3"/>
  <c r="C8" i="3"/>
  <c r="C7" i="3"/>
  <c r="C6" i="3"/>
  <c r="C5" i="3"/>
  <c r="F9" i="3"/>
  <c r="H9" i="3" s="1"/>
  <c r="P4" i="8"/>
  <c r="R10" i="8"/>
  <c r="R9" i="8"/>
  <c r="R8" i="8"/>
  <c r="R7" i="8"/>
  <c r="R6" i="8"/>
  <c r="R5" i="8"/>
  <c r="R4" i="8"/>
  <c r="P10" i="8"/>
  <c r="P9" i="8"/>
  <c r="P8" i="8"/>
  <c r="P7" i="8"/>
  <c r="P6" i="8"/>
  <c r="P5" i="8"/>
  <c r="I10" i="13" l="1"/>
  <c r="F9" i="13"/>
  <c r="I9" i="13" s="1"/>
  <c r="J9" i="13" s="1"/>
  <c r="L9" i="13" s="1"/>
  <c r="I6" i="13"/>
  <c r="I7" i="13"/>
  <c r="I8" i="13"/>
  <c r="J8" i="13" s="1"/>
  <c r="L8" i="13" s="1"/>
  <c r="J6" i="13"/>
  <c r="L6" i="13" s="1"/>
  <c r="J4" i="13"/>
  <c r="L4" i="13" s="1"/>
  <c r="J10" i="13"/>
  <c r="L10" i="13"/>
  <c r="C10" i="15" s="1"/>
  <c r="E10" i="15" s="1"/>
  <c r="F10" i="15" s="1"/>
  <c r="J5" i="13"/>
  <c r="L5" i="13" s="1"/>
  <c r="J7" i="13"/>
  <c r="L7" i="13" s="1"/>
  <c r="C5" i="15" l="1"/>
  <c r="E5" i="15" s="1"/>
  <c r="F5" i="15" s="1"/>
  <c r="C5" i="14"/>
  <c r="I5" i="14" s="1"/>
  <c r="K5" i="14" s="1"/>
  <c r="C4" i="14"/>
  <c r="I4" i="14" s="1"/>
  <c r="K4" i="14" s="1"/>
  <c r="C4" i="15"/>
  <c r="E4" i="15" s="1"/>
  <c r="F4" i="15" s="1"/>
  <c r="C9" i="14"/>
  <c r="C9" i="15"/>
  <c r="E9" i="15" s="1"/>
  <c r="F9" i="15" s="1"/>
  <c r="C7" i="14"/>
  <c r="I7" i="14" s="1"/>
  <c r="K7" i="14" s="1"/>
  <c r="C7" i="15"/>
  <c r="E7" i="15" s="1"/>
  <c r="F7" i="15" s="1"/>
  <c r="C8" i="14"/>
  <c r="I8" i="14" s="1"/>
  <c r="K8" i="14" s="1"/>
  <c r="C8" i="15"/>
  <c r="E8" i="15" s="1"/>
  <c r="F8" i="15" s="1"/>
  <c r="C6" i="14"/>
  <c r="I6" i="14" s="1"/>
  <c r="K6" i="14" s="1"/>
  <c r="C6" i="15"/>
  <c r="E6" i="15" s="1"/>
  <c r="F6" i="15" s="1"/>
  <c r="L4" i="14" l="1"/>
  <c r="L5" i="14"/>
  <c r="L7" i="14"/>
  <c r="L6" i="14"/>
  <c r="L8" i="14"/>
  <c r="O10" i="8" l="1"/>
  <c r="O9" i="8"/>
  <c r="O8" i="8"/>
  <c r="O7" i="8"/>
  <c r="O6" i="8"/>
  <c r="O5" i="8"/>
  <c r="L10" i="8"/>
  <c r="L9" i="8"/>
  <c r="L8" i="8"/>
  <c r="L7" i="8"/>
  <c r="L6" i="8"/>
  <c r="L5" i="8"/>
  <c r="O4" i="8"/>
  <c r="L4" i="8"/>
  <c r="N8" i="8"/>
  <c r="M8" i="8"/>
  <c r="N7" i="8"/>
  <c r="M7" i="8"/>
  <c r="N6" i="8"/>
  <c r="M6" i="8"/>
  <c r="N5" i="8"/>
  <c r="M5" i="8"/>
  <c r="K10" i="8" l="1"/>
  <c r="K9" i="8"/>
  <c r="K8" i="8"/>
  <c r="K7" i="8"/>
  <c r="K6" i="8"/>
  <c r="K5" i="8"/>
  <c r="K4" i="8"/>
  <c r="N19" i="11" l="1"/>
  <c r="H26" i="11" s="1"/>
  <c r="K22" i="11"/>
  <c r="M29" i="10"/>
  <c r="I29" i="10"/>
  <c r="J29" i="10" s="1"/>
  <c r="L23" i="10"/>
  <c r="L22" i="10"/>
  <c r="L21" i="10"/>
  <c r="L20" i="10"/>
  <c r="L19" i="10"/>
  <c r="L18" i="10"/>
  <c r="I27" i="10"/>
  <c r="I23" i="10"/>
  <c r="I22" i="10"/>
  <c r="I21" i="10"/>
  <c r="I20" i="10"/>
  <c r="I19" i="10"/>
  <c r="I18" i="10"/>
  <c r="E10" i="4"/>
  <c r="F10" i="4" s="1"/>
  <c r="M23" i="10" l="1"/>
  <c r="N23" i="10" s="1"/>
  <c r="K18" i="9"/>
  <c r="L18" i="9" s="1"/>
  <c r="K24" i="9"/>
  <c r="L24" i="9" s="1"/>
  <c r="K19" i="9"/>
  <c r="L19" i="9" s="1"/>
  <c r="K21" i="9"/>
  <c r="L21" i="9" s="1"/>
  <c r="K23" i="9" l="1"/>
  <c r="L23" i="9" s="1"/>
  <c r="F8" i="3" l="1"/>
  <c r="H8" i="3" s="1"/>
  <c r="F7" i="3"/>
  <c r="H7" i="3" s="1"/>
  <c r="F6" i="3"/>
  <c r="H6" i="3" s="1"/>
  <c r="H5" i="3"/>
  <c r="F5" i="3"/>
  <c r="F4" i="3"/>
  <c r="H4" i="3" s="1"/>
  <c r="E5" i="4" l="1"/>
  <c r="I6" i="3"/>
  <c r="K6" i="3" s="1"/>
  <c r="K22" i="9" l="1"/>
  <c r="L22" i="9" s="1"/>
  <c r="M18" i="10"/>
  <c r="N18" i="10" s="1"/>
  <c r="K20" i="9"/>
  <c r="L20" i="9" s="1"/>
  <c r="I18" i="5"/>
  <c r="J18" i="5" s="1"/>
  <c r="F5" i="4"/>
  <c r="I17" i="5"/>
  <c r="J17" i="5" s="1"/>
  <c r="E7" i="4"/>
  <c r="I7" i="3"/>
  <c r="K7" i="3" s="1"/>
  <c r="I5" i="3"/>
  <c r="K5" i="3" s="1"/>
  <c r="I4" i="3"/>
  <c r="K4" i="3" s="1"/>
  <c r="I8" i="3"/>
  <c r="K8" i="3" s="1"/>
  <c r="L26" i="9" l="1"/>
  <c r="L29" i="9" s="1"/>
  <c r="F7" i="4"/>
  <c r="M20" i="10"/>
  <c r="N20" i="10" s="1"/>
  <c r="I20" i="5"/>
  <c r="J20" i="5" s="1"/>
  <c r="E9" i="4"/>
  <c r="L7" i="3"/>
  <c r="L4" i="3"/>
  <c r="L8" i="3"/>
  <c r="L6" i="3"/>
  <c r="L5" i="3"/>
  <c r="E6" i="4"/>
  <c r="E8" i="4"/>
  <c r="F8" i="4" l="1"/>
  <c r="M21" i="10"/>
  <c r="N21" i="10" s="1"/>
  <c r="F9" i="4"/>
  <c r="M22" i="10"/>
  <c r="N22" i="10" s="1"/>
  <c r="F6" i="4"/>
  <c r="M19" i="10"/>
  <c r="N19" i="10" s="1"/>
  <c r="N25" i="10" s="1"/>
  <c r="N27" i="10" s="1"/>
  <c r="N31" i="10" s="1"/>
  <c r="K25" i="11"/>
  <c r="K28" i="11" s="1"/>
  <c r="I21" i="5"/>
  <c r="J21" i="5" s="1"/>
  <c r="I19" i="5"/>
  <c r="J19" i="5" s="1"/>
  <c r="I22" i="5"/>
  <c r="J22" i="5" s="1"/>
  <c r="J24" i="5" l="1"/>
</calcChain>
</file>

<file path=xl/sharedStrings.xml><?xml version="1.0" encoding="utf-8"?>
<sst xmlns="http://schemas.openxmlformats.org/spreadsheetml/2006/main" count="381" uniqueCount="163">
  <si>
    <t>Monats-entgelt</t>
  </si>
  <si>
    <t>Hinweise/Annahmen</t>
  </si>
  <si>
    <t>P12</t>
  </si>
  <si>
    <t>AVR Anlage 32, ambulant, PDL; JSZ Pflege = 86%, keine weiteren Zulagen angenommen</t>
  </si>
  <si>
    <t>Weitere Praxiszulagen enthalten (Funktion, Rufbereitschaft, Schicht-, Wochenend-, Einspringdienste)</t>
  </si>
  <si>
    <t>Basis: Tabellenentgelt + JSZ; ohne weitere Zulagen (z.B. Pflegezulage, Schicht-/Wechselschicht).</t>
  </si>
  <si>
    <t>Basis: Tabellenentgelt + JSZ; ohne weitere Zulagen.</t>
  </si>
  <si>
    <t>Betreuungskraft</t>
  </si>
  <si>
    <t>Basis: Regelvergütung + Weihnachtszuwendung + Urlaubsgeld; ohne weitere Zulagen/Schicht/Zeitzuschläge.</t>
  </si>
  <si>
    <t>Hauswirtschaftskraft</t>
  </si>
  <si>
    <t>Eingruppierung VG10 basiert auf Beispiel einer Caritas-Stellenausschreibung | Sonderzahlungen analog Anlage 2; ohne weitere Zulagen.</t>
  </si>
  <si>
    <t>Qualifikationen</t>
  </si>
  <si>
    <t>Jahres-Brutto</t>
  </si>
  <si>
    <t>Angenommene Jahresstunden</t>
  </si>
  <si>
    <t>Kostenermittlung</t>
  </si>
  <si>
    <t>Anwesenheits-Stunden (B)</t>
  </si>
  <si>
    <t>%-Anteil 
Organisations-zeiten</t>
  </si>
  <si>
    <t>= Einsatz-Stunden (C)</t>
  </si>
  <si>
    <t>%-Anteil 
Fahrt- und Wegezeiten</t>
  </si>
  <si>
    <t>= Netto-Std. vor Ort (D)</t>
  </si>
  <si>
    <t>= Kosten 
pro Einsatz-Stunde (C)</t>
  </si>
  <si>
    <t>Zuschlag Sachkosten und Overhead</t>
  </si>
  <si>
    <t>Qualifikations-Preise (C)</t>
  </si>
  <si>
    <t>Kennzahl
Relation zur Pflegefachkraft</t>
  </si>
  <si>
    <t>= der Divisor</t>
  </si>
  <si>
    <r>
      <t>Examinierte Pflegefachkraft (3)</t>
    </r>
    <r>
      <rPr>
        <b/>
        <sz val="11"/>
        <color theme="1"/>
        <rFont val="Aptos Narrow"/>
        <family val="2"/>
      </rPr>
      <t xml:space="preserve">
(3-jähr. Ausbildung)</t>
    </r>
  </si>
  <si>
    <r>
      <t>Pflegekraft (1)</t>
    </r>
    <r>
      <rPr>
        <b/>
        <sz val="11"/>
        <color theme="1"/>
        <rFont val="Aptos Narrow"/>
        <family val="2"/>
      </rPr>
      <t xml:space="preserve">
(1-jähr. Ausbildung)</t>
    </r>
  </si>
  <si>
    <r>
      <t>Pflegekraft (a./o.)</t>
    </r>
    <r>
      <rPr>
        <b/>
        <sz val="11"/>
        <color theme="1"/>
        <rFont val="Aptos Narrow"/>
        <family val="2"/>
      </rPr>
      <t xml:space="preserve">
(angelernt/ohne Ausbildung)</t>
    </r>
  </si>
  <si>
    <t>Angenommene Anwesenheits-
Stunden (B)</t>
  </si>
  <si>
    <t>kostet</t>
  </si>
  <si>
    <t>Grundlagen = Kosten pro Anwesenheits-Stunde (B)</t>
  </si>
  <si>
    <t>Teilnehmer</t>
  </si>
  <si>
    <t>PDL oder Leitungskräfte</t>
  </si>
  <si>
    <t xml:space="preserve">Dauer = </t>
  </si>
  <si>
    <t>Eine</t>
  </si>
  <si>
    <t>examinierte Pflegefachkraft</t>
  </si>
  <si>
    <t>Pflegekraft (1)</t>
  </si>
  <si>
    <t>Pflegekraft (u./a.)</t>
  </si>
  <si>
    <t>PDL oder Leitung</t>
  </si>
  <si>
    <t>examinierte Pflegefachkräfte</t>
  </si>
  <si>
    <t>Pflegekräfte (1)</t>
  </si>
  <si>
    <t>Pflegekräfte (u./a.)</t>
  </si>
  <si>
    <t>Betreuungskräfte</t>
  </si>
  <si>
    <t>Hauswirtschaftskräfte</t>
  </si>
  <si>
    <t>Kosten / Std.</t>
  </si>
  <si>
    <t>Gesamtkosten</t>
  </si>
  <si>
    <t xml:space="preserve">= Gesamtkosten einer Dienstbesprechung </t>
  </si>
  <si>
    <t>Kosten Dienstbesprechung</t>
  </si>
  <si>
    <t>Verwaltungskraft</t>
  </si>
  <si>
    <t>Prüfen der Genehmigungen</t>
  </si>
  <si>
    <t>A</t>
  </si>
  <si>
    <t>B</t>
  </si>
  <si>
    <t>C</t>
  </si>
  <si>
    <t>D</t>
  </si>
  <si>
    <t>E</t>
  </si>
  <si>
    <r>
      <rPr>
        <b/>
        <sz val="14"/>
        <color theme="1"/>
        <rFont val="Aptos Narrow"/>
        <family val="2"/>
      </rPr>
      <t>Examinierte Pflegefachkraft (3)</t>
    </r>
    <r>
      <rPr>
        <b/>
        <sz val="11"/>
        <color theme="1"/>
        <rFont val="Aptos Narrow"/>
        <family val="2"/>
      </rPr>
      <t xml:space="preserve">
(3-jähr. Ausbildung)</t>
    </r>
  </si>
  <si>
    <r>
      <rPr>
        <b/>
        <sz val="14"/>
        <color theme="1"/>
        <rFont val="Aptos Narrow"/>
        <family val="2"/>
      </rPr>
      <t>Pflegekraft (1)</t>
    </r>
    <r>
      <rPr>
        <b/>
        <sz val="11"/>
        <color theme="1"/>
        <rFont val="Aptos Narrow"/>
        <family val="2"/>
      </rPr>
      <t xml:space="preserve">
(1-jähr. Ausbildung)</t>
    </r>
  </si>
  <si>
    <r>
      <rPr>
        <b/>
        <sz val="14"/>
        <color theme="1"/>
        <rFont val="Aptos Narrow"/>
        <family val="2"/>
      </rPr>
      <t>Pflegekraft (a./o.)</t>
    </r>
    <r>
      <rPr>
        <b/>
        <sz val="11"/>
        <color theme="1"/>
        <rFont val="Aptos Narrow"/>
        <family val="2"/>
      </rPr>
      <t xml:space="preserve">
(angelernt/ohne Ausbildung)</t>
    </r>
  </si>
  <si>
    <r>
      <t xml:space="preserve">Die Verwaltungskraft
</t>
    </r>
    <r>
      <rPr>
        <b/>
        <u/>
        <sz val="11"/>
        <color theme="1"/>
        <rFont val="Aptos Narrow"/>
        <family val="2"/>
      </rPr>
      <t>im</t>
    </r>
    <r>
      <rPr>
        <b/>
        <sz val="11"/>
        <color theme="1"/>
        <rFont val="Aptos Narrow"/>
        <family val="2"/>
      </rPr>
      <t xml:space="preserve"> ambulanten Pflegedienst</t>
    </r>
  </si>
  <si>
    <t>Qualifikationen | Funktionen</t>
  </si>
  <si>
    <t>pro B-Stunde</t>
  </si>
  <si>
    <t>pro B-Minute</t>
  </si>
  <si>
    <r>
      <t>Pflegedienstleitung</t>
    </r>
    <r>
      <rPr>
        <b/>
        <sz val="11"/>
        <color theme="1"/>
        <rFont val="Aptos Narrow"/>
        <family val="2"/>
      </rPr>
      <t xml:space="preserve">
(Exam. Pflegefachkraft mit Zusatzqualifikation)</t>
    </r>
  </si>
  <si>
    <t>= interner Stundensatz für Prozesskostenrechnung</t>
  </si>
  <si>
    <r>
      <t xml:space="preserve">Jahres-Brutto inkl. Sonder-zahlungen </t>
    </r>
    <r>
      <rPr>
        <b/>
        <u/>
        <sz val="11"/>
        <color rgb="FFFFFFFF"/>
        <rFont val="Aptos Narrow"/>
        <family val="2"/>
      </rPr>
      <t>und</t>
    </r>
    <r>
      <rPr>
        <b/>
        <sz val="11"/>
        <color rgb="FFFFFFFF"/>
        <rFont val="Aptos Narrow"/>
        <family val="2"/>
      </rPr>
      <t xml:space="preserve"> Zulagen</t>
    </r>
  </si>
  <si>
    <t>Kosten von Verordnungen | Genehmigungen</t>
  </si>
  <si>
    <t>Berechnung der Kosten für einen Monat</t>
  </si>
  <si>
    <t>Voraussetzungen | Annahmen:</t>
  </si>
  <si>
    <t>Beteiligte Personen</t>
  </si>
  <si>
    <t xml:space="preserve">Tätigkeiten </t>
  </si>
  <si>
    <t>Dauer insgesamt</t>
  </si>
  <si>
    <t>Anzahl der in einem Monat angeforderten Verordnungen und der erstellten Genehmigungen</t>
  </si>
  <si>
    <t>Voraussetzung ist, dass all diese Tätigkeiten zeitlich erfasst werden. Bei den Pflege-Mitarbeitern dürfte das über die mobile Datenerfassung erfolgen. PDL und Verwaltungskraft müssten (für einen Monat einmal eine überschlägige Zeiterfassung durchführen.</t>
  </si>
  <si>
    <t>Mitarbeiter fahren mehrfach zu den Ärzten, sitzen, warten und holen letztendlich die Verordnungen ab</t>
  </si>
  <si>
    <t>Anz.</t>
  </si>
  <si>
    <t>Kosten / Stunde</t>
  </si>
  <si>
    <t xml:space="preserve">Erstellen der Faxe für die Ärzte | oder "digitales" Anfordern der Verordnungen </t>
  </si>
  <si>
    <t>Kosten gesamt</t>
  </si>
  <si>
    <t>Nachbearbeitung der Verordnungen</t>
  </si>
  <si>
    <t>Kopieren oder Einscannen der Genehmigungen</t>
  </si>
  <si>
    <t>Übernahme oder Eingabe in die EDV</t>
  </si>
  <si>
    <t>Pflegedienstleitung</t>
  </si>
  <si>
    <t>Erfassen und Organisieren der benötigten Verordnungen, Telefonate, EDV-Eingaben, usw.</t>
  </si>
  <si>
    <t>= Gesamtkosten der Organisation und Berabeitung aller Verordnungen und Genehmigungen</t>
  </si>
  <si>
    <t>Dadurch ergeben sich Kosten pro Verordnung</t>
  </si>
  <si>
    <t>Dies ist eine beispielhafte schematische Berechnung, die versucht, der Realität nahezukommen. Prozesse können abweichen oder individuell in Ihrem Pflegedienst anders organisiert sein. Bitte berechnen Sie das selbst für Ihren Pflegedienst. Konzentrieren Sie sich bitte auf die Vorgehensweise.</t>
  </si>
  <si>
    <t>Pflegefachkräfte</t>
  </si>
  <si>
    <t>Dauer pro Zigarette</t>
  </si>
  <si>
    <t>= Gesamtkosten pro Tag</t>
  </si>
  <si>
    <t>Kosten des Rauchens während der Arbeitszeit | ohne es als Pause zu erfassen</t>
  </si>
  <si>
    <t>Berechnung der Kosten pro Tag, pro Monat und pro Zigarette</t>
  </si>
  <si>
    <t>Dies ist eine beispielhafte schematische Berechnung, die versucht, der Realität nahezukommen</t>
  </si>
  <si>
    <t>Arbeitstage</t>
  </si>
  <si>
    <t>Minuten aus</t>
  </si>
  <si>
    <t>Voraussetzungen | Annahmen</t>
  </si>
  <si>
    <r>
      <t>Eine Pflegezigarette ist keine Genuss-Zigarette (</t>
    </r>
    <r>
      <rPr>
        <sz val="8"/>
        <color theme="1"/>
        <rFont val="Symbol"/>
        <family val="1"/>
        <charset val="2"/>
      </rPr>
      <t>»</t>
    </r>
    <r>
      <rPr>
        <sz val="8"/>
        <color theme="1"/>
        <rFont val="Aptos Narrow"/>
        <family val="2"/>
      </rPr>
      <t xml:space="preserve"> 6 Min.); deshalb gehen wir von</t>
    </r>
  </si>
  <si>
    <r>
      <t xml:space="preserve">= Kosten pro Zigarette </t>
    </r>
    <r>
      <rPr>
        <sz val="11"/>
        <color theme="1"/>
        <rFont val="Aptos Narrow"/>
        <family val="2"/>
      </rPr>
      <t>(ohne Zigarette)</t>
    </r>
    <r>
      <rPr>
        <b/>
        <sz val="11"/>
        <color theme="1"/>
        <rFont val="Aptos Narrow"/>
        <family val="2"/>
      </rPr>
      <t xml:space="preserve"> im Schnitt</t>
    </r>
  </si>
  <si>
    <t>Zigaretten pro Tag oder Tour werden als Durchschnitt angenommen</t>
  </si>
  <si>
    <r>
      <rPr>
        <b/>
        <u/>
        <sz val="13"/>
        <color theme="1"/>
        <rFont val="Aptos Narrow"/>
        <family val="2"/>
      </rPr>
      <t>Eine</t>
    </r>
    <r>
      <rPr>
        <b/>
        <sz val="13"/>
        <color theme="1"/>
        <rFont val="Aptos Narrow"/>
        <family val="2"/>
      </rPr>
      <t xml:space="preserve"> Vertragstankstelle | eine Fehlentscheidung</t>
    </r>
  </si>
  <si>
    <t>Annahmen</t>
  </si>
  <si>
    <t>Die durchschnittlichen Personalkosten betragen pro Stunde:</t>
  </si>
  <si>
    <t>Anzahl der Dienstwagen, die ständig im Einsatz sind:</t>
  </si>
  <si>
    <t>Wie oft (ca.) muss ein Dienstwagen pro Monat getankt werden?</t>
  </si>
  <si>
    <t>Wieviel Liter werden im Durchschnitt getankt?</t>
  </si>
  <si>
    <r>
      <t xml:space="preserve">Wie hoch ist der Rabatt an der </t>
    </r>
    <r>
      <rPr>
        <u/>
        <sz val="11"/>
        <color theme="1"/>
        <rFont val="Aptos Narrow"/>
        <family val="2"/>
      </rPr>
      <t>einen</t>
    </r>
    <r>
      <rPr>
        <sz val="11"/>
        <color theme="1"/>
        <rFont val="Aptos Narrow"/>
        <family val="2"/>
      </rPr>
      <t xml:space="preserve"> Vertragstankstelle in Ct./Liter?</t>
    </r>
  </si>
  <si>
    <t>F</t>
  </si>
  <si>
    <t>G</t>
  </si>
  <si>
    <t>insgesamt</t>
  </si>
  <si>
    <t>= vermeintliche Ersparnis pro Monat:</t>
  </si>
  <si>
    <t>Was stehen dem an unnötigen Kosten gegenüber?</t>
  </si>
  <si>
    <t>H</t>
  </si>
  <si>
    <t>Wie lang dauern jeweils die zusätzlichen Fahrt- und Wegezeiten?</t>
  </si>
  <si>
    <t>I</t>
  </si>
  <si>
    <t>= "unnötige" Kosten durch zusätzlich verschwendete Zeit:</t>
  </si>
  <si>
    <t>Bindung an Tariftreue?</t>
  </si>
  <si>
    <t>ja</t>
  </si>
  <si>
    <t>nein</t>
  </si>
  <si>
    <t>Eingruppierung</t>
  </si>
  <si>
    <t>Erfahrungs-stufe</t>
  </si>
  <si>
    <t>Eingrup-pierung</t>
  </si>
  <si>
    <t>P7</t>
  </si>
  <si>
    <t>P6</t>
  </si>
  <si>
    <t>P4</t>
  </si>
  <si>
    <t>E10</t>
  </si>
  <si>
    <t>E11</t>
  </si>
  <si>
    <t>6b</t>
  </si>
  <si>
    <t>Vermögens-wirksame Leistungen</t>
  </si>
  <si>
    <t>dynamische Pflegezulage</t>
  </si>
  <si>
    <t>nicht-dynamische Pflegezulage</t>
  </si>
  <si>
    <t>in %</t>
  </si>
  <si>
    <t>= AN-Brutto</t>
  </si>
  <si>
    <t>Jahres-Sonder-zahlungen</t>
  </si>
  <si>
    <t>= Jahres-Brutto Zwischen-stand</t>
  </si>
  <si>
    <t>+ Anteil AG Sozial-versicherung</t>
  </si>
  <si>
    <t>Zuschläge 
Sonntag 25%
17 x 8 Std.</t>
  </si>
  <si>
    <t>Zuschläge
Feiertag 35% mit Freizeit-ausgleich
3 x 8 Std.</t>
  </si>
  <si>
    <t>Anmerkungen und Hinweise:</t>
  </si>
  <si>
    <t>= AG-Brutto</t>
  </si>
  <si>
    <t>als Betrag</t>
  </si>
  <si>
    <t>Pflegezulagen und 
vermögenswirksame Leistungen</t>
  </si>
  <si>
    <t>Die Zulagen bestehen aus der dynamischen Pflegezulage, der nichtdynamischen Pflegezulage und den vermögenswirksamen Leistungen.</t>
  </si>
  <si>
    <t>Nun kommt noch der Arbeitgeberanteil Sozialversicherung hinzu, um das Arbeitgeber-Brutto final zu berechnen.</t>
  </si>
  <si>
    <r>
      <rPr>
        <b/>
        <sz val="14"/>
        <color theme="1"/>
        <rFont val="Aptos Narrow"/>
        <family val="2"/>
      </rPr>
      <t>Pflegekraft (a./o.</t>
    </r>
    <r>
      <rPr>
        <b/>
        <sz val="11"/>
        <color theme="1"/>
        <rFont val="Aptos Narrow"/>
        <family val="2"/>
      </rPr>
      <t>)
(angelernt/ohne Ausbildung)</t>
    </r>
  </si>
  <si>
    <t>Jahressonderzahlungen werden prozentual auf das monatliche Entgelt berechnet, mal mit 76,00%, mal mit 86,00% oder mit 77,51%.</t>
  </si>
  <si>
    <t>Funktionen und Qualifikationen</t>
  </si>
  <si>
    <r>
      <t xml:space="preserve">Pflegedienstleitung (PDL)
</t>
    </r>
    <r>
      <rPr>
        <b/>
        <sz val="11"/>
        <color theme="1"/>
        <rFont val="Aptos Narrow"/>
        <family val="2"/>
      </rPr>
      <t>mit Zusatzausbildung</t>
    </r>
  </si>
  <si>
    <t>Funktionen 
und Qualifikationen</t>
  </si>
  <si>
    <t>x 39 Std./Wo.
x 4,348 Wo./Mon.</t>
  </si>
  <si>
    <t>Monatsentgelt</t>
  </si>
  <si>
    <t>Zuschläge 
Sonntag 26%
17 x 8 Std.</t>
  </si>
  <si>
    <t>Zuschläge
Feiertag 35%
3 x 8 Std.</t>
  </si>
  <si>
    <t>Std.
satz</t>
  </si>
  <si>
    <r>
      <t>= Jahres-Brutto</t>
    </r>
    <r>
      <rPr>
        <b/>
        <sz val="10"/>
        <color rgb="FFFFFFFF"/>
        <rFont val="Aptos Narrow"/>
        <family val="2"/>
      </rPr>
      <t xml:space="preserve"> Zwischen-stand</t>
    </r>
  </si>
  <si>
    <t>= AN-Brutto
inkl. Zuschlägen</t>
  </si>
  <si>
    <t>Das Monatsentgelt beim Regional üblichen Entgelt ist abhängig vom Stundensatz, multipliziert mit der durchschnittlichen Anzahl der Wochen pro Monat x 12</t>
  </si>
  <si>
    <t>Zum Jahresbrutto (Zwischenstand) werden dann noch die Zuschläge, sonntags mit 25% (bezogen auf 17 x 8 Stunden) und die Zuschläge für Feiertage mit 35% und Freizeitausgleich (mit 3 x 8 Stunden) addiert und ergeben das Arbeitnehmer-Brutto.</t>
  </si>
  <si>
    <t>Zum Jahresbrutto (Zwischenstand) werden dann noch die Zuschläge, sonntags mit 26% (bezogen auf 17 x 8 Stunden) und die Zuschläge für Feiertage mit 35% und Freizeitausgleich (mit 3 x 8 Stunden) addiert und ergeben das Arbeitnehmer-Brutto.</t>
  </si>
  <si>
    <t>auf Grundlage Regional üblicher Entgelte</t>
  </si>
  <si>
    <t>Alles ohne Gewähr!</t>
  </si>
  <si>
    <t>Stand: Februar 2026</t>
  </si>
  <si>
    <t>Regional übliches Entgelt (NRW)</t>
  </si>
  <si>
    <t>angelehnt an Caritas AVR</t>
  </si>
  <si>
    <t>Das Monatsentgelt im AVR ist abhängig von Eingruppierung und Erfahrungsstufe.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</si>
</sst>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 &quot;€&quot;"/>
    <numFmt numFmtId="165" formatCode="#,##0\ &quot;Std.&quot;"/>
    <numFmt numFmtId="166" formatCode="#,##0.00\ &quot;€&quot;"/>
    <numFmt numFmtId="167" formatCode="&quot;= &quot;0.0%&quot; weniger&quot;"/>
    <numFmt numFmtId="168" formatCode="&quot;= &quot;0.0%"/>
    <numFmt numFmtId="169" formatCode="#,##0\ &quot;Min.&quot;"/>
    <numFmt numFmtId="170" formatCode="0.00\ &quot;Std.&quot;"/>
    <numFmt numFmtId="171" formatCode="_(&quot;$&quot;* #,##0.00_);_(&quot;$&quot;* \(#,##0.00\);_(&quot;$&quot;* &quot;-&quot;??_);_(@_)"/>
    <numFmt numFmtId="172" formatCode="#,##0.00\ &quot;Ct.&quot;"/>
    <numFmt numFmtId="173" formatCode="&quot;= &quot;0\ &quot;Zigarettten pro Tag&quot;"/>
    <numFmt numFmtId="174" formatCode="&quot;mit angenommen &quot;#,##0\ &quot;Zigaretten pro Tag/Tour&quot;"/>
    <numFmt numFmtId="175" formatCode="0.0\ &quot;Min.&quot;"/>
    <numFmt numFmtId="176" formatCode="&quot;angenommen &quot;#,##0\ &quot;Zigaretten pro Tag/Tour&quot;"/>
    <numFmt numFmtId="177" formatCode="&quot;= &quot;0\ &quot;Zigarettten pro Monat&quot;"/>
    <numFmt numFmtId="178" formatCode="&quot;= &quot;#,##0.0\ &quot;Std./Monat&quot;"/>
    <numFmt numFmtId="179" formatCode="&quot;= Gesamtkosten pro Monat bei &quot;#,##0&quot; Arbeitstagen&quot;"/>
    <numFmt numFmtId="180" formatCode="&quot;= &quot;0\ &quot;Zigaretten pro Tag&quot;"/>
    <numFmt numFmtId="181" formatCode="&quot;= &quot;0\ &quot;Zigaretten pro Monat&quot;"/>
    <numFmt numFmtId="182" formatCode="#,##0.0\ &quot;mal&quot;"/>
    <numFmt numFmtId="183" formatCode="#,##0.0\ &quot;Liter&quot;"/>
    <numFmt numFmtId="184" formatCode="#,##0.0\ &quot;Cent&quot;"/>
    <numFmt numFmtId="185" formatCode="&quot;= &quot;#,##0&quot; mal&quot;"/>
    <numFmt numFmtId="186" formatCode="&quot;Wie oft von den &quot;#,##0&quot; mal Tanken muss eine längere Anfahrt erfolgen?&quot;"/>
    <numFmt numFmtId="187" formatCode="#,##0\ &quot;mal&quot;"/>
    <numFmt numFmtId="188" formatCode="#,##0.0\ &quot;Min.&quot;"/>
  </numFmts>
  <fonts count="33" x14ac:knownFonts="1">
    <font>
      <sz val="11"/>
      <color theme="1"/>
      <name val="Calibri"/>
      <family val="2"/>
      <scheme val="minor"/>
    </font>
    <font>
      <sz val="11"/>
      <color theme="1"/>
      <name val="Calibri"/>
      <family val="2"/>
      <scheme val="minor"/>
    </font>
    <font>
      <b/>
      <sz val="11"/>
      <color rgb="FFFFFFFF"/>
      <name val="Aptos Narrow"/>
      <family val="2"/>
    </font>
    <font>
      <sz val="11"/>
      <color theme="1"/>
      <name val="Aptos Narrow"/>
      <family val="2"/>
    </font>
    <font>
      <b/>
      <sz val="11"/>
      <color theme="1"/>
      <name val="Aptos Narrow"/>
      <family val="2"/>
    </font>
    <font>
      <b/>
      <sz val="12"/>
      <color theme="1"/>
      <name val="Aptos Narrow"/>
      <family val="2"/>
    </font>
    <font>
      <b/>
      <sz val="14"/>
      <color theme="1"/>
      <name val="Aptos Narrow"/>
      <family val="2"/>
    </font>
    <font>
      <b/>
      <sz val="14"/>
      <color rgb="FFFFFFFF"/>
      <name val="Aptos Narrow"/>
      <family val="2"/>
    </font>
    <font>
      <sz val="14"/>
      <color rgb="FFFFFFFF"/>
      <name val="Aptos Narrow"/>
      <family val="2"/>
    </font>
    <font>
      <sz val="14"/>
      <color theme="1"/>
      <name val="Aptos Narrow"/>
      <family val="2"/>
    </font>
    <font>
      <sz val="8"/>
      <color theme="1"/>
      <name val="Aptos Narrow"/>
      <family val="2"/>
    </font>
    <font>
      <sz val="11"/>
      <color rgb="FFFFFFFF"/>
      <name val="Aptos Narrow"/>
      <family val="2"/>
    </font>
    <font>
      <b/>
      <sz val="14"/>
      <color theme="4" tint="-0.249977111117893"/>
      <name val="Aptos Narrow"/>
      <family val="2"/>
    </font>
    <font>
      <b/>
      <sz val="8"/>
      <color rgb="FFFFFFFF"/>
      <name val="Aptos Narrow"/>
      <family val="2"/>
    </font>
    <font>
      <b/>
      <sz val="12"/>
      <color rgb="FFFFFFFF"/>
      <name val="Aptos Narrow"/>
      <family val="2"/>
    </font>
    <font>
      <b/>
      <sz val="18"/>
      <color theme="1"/>
      <name val="Aptos Narrow"/>
      <family val="2"/>
    </font>
    <font>
      <b/>
      <sz val="13"/>
      <color theme="1"/>
      <name val="Aptos Narrow"/>
      <family val="2"/>
    </font>
    <font>
      <sz val="10"/>
      <name val="Arial"/>
      <family val="2"/>
    </font>
    <font>
      <b/>
      <sz val="16"/>
      <color theme="1"/>
      <name val="Aptos Narrow"/>
      <family val="2"/>
    </font>
    <font>
      <b/>
      <u/>
      <sz val="11"/>
      <color theme="1"/>
      <name val="Aptos Narrow"/>
      <family val="2"/>
    </font>
    <font>
      <b/>
      <u/>
      <sz val="11"/>
      <color rgb="FFFFFFFF"/>
      <name val="Aptos Narrow"/>
      <family val="2"/>
    </font>
    <font>
      <b/>
      <sz val="8"/>
      <color theme="1"/>
      <name val="Aptos Narrow"/>
      <family val="2"/>
    </font>
    <font>
      <sz val="8"/>
      <color theme="1"/>
      <name val="Symbol"/>
      <family val="1"/>
      <charset val="2"/>
    </font>
    <font>
      <b/>
      <u/>
      <sz val="13"/>
      <color theme="1"/>
      <name val="Aptos Narrow"/>
      <family val="2"/>
    </font>
    <font>
      <u/>
      <sz val="11"/>
      <color theme="1"/>
      <name val="Aptos Narrow"/>
      <family val="2"/>
    </font>
    <font>
      <b/>
      <sz val="10"/>
      <color rgb="FFFFFFFF"/>
      <name val="Aptos Narrow"/>
      <family val="2"/>
    </font>
    <font>
      <b/>
      <sz val="8"/>
      <color theme="1"/>
      <name val="Calibri"/>
      <family val="2"/>
      <scheme val="minor"/>
    </font>
    <font>
      <sz val="9"/>
      <color rgb="FFFFFFFF"/>
      <name val="Aptos Narrow"/>
      <family val="2"/>
    </font>
    <font>
      <sz val="12"/>
      <color theme="1"/>
      <name val="Calibri"/>
      <family val="2"/>
      <scheme val="minor"/>
    </font>
    <font>
      <sz val="12"/>
      <color rgb="FFFFFFFF"/>
      <name val="Aptos Narrow"/>
      <family val="2"/>
    </font>
    <font>
      <sz val="12"/>
      <color theme="1"/>
      <name val="Aptos Narrow"/>
      <family val="2"/>
    </font>
    <font>
      <b/>
      <sz val="16"/>
      <color rgb="FFFF0000"/>
      <name val="Aptos Narrow"/>
      <family val="2"/>
    </font>
    <font>
      <b/>
      <sz val="16"/>
      <color theme="3" tint="0.59999389629810485"/>
      <name val="Aptos Narrow"/>
      <family val="2"/>
    </font>
  </fonts>
  <fills count="7">
    <fill>
      <patternFill patternType="none"/>
    </fill>
    <fill>
      <patternFill patternType="gray125"/>
    </fill>
    <fill>
      <patternFill patternType="solid">
        <fgColor rgb="FF1F4E79"/>
      </patternFill>
    </fill>
    <fill>
      <patternFill patternType="solid">
        <fgColor theme="0"/>
        <bgColor indexed="64"/>
      </patternFill>
    </fill>
    <fill>
      <patternFill patternType="solid">
        <fgColor rgb="FFFFFF00"/>
        <bgColor indexed="64"/>
      </patternFill>
    </fill>
    <fill>
      <patternFill patternType="solid">
        <fgColor theme="7" tint="-0.249977111117893"/>
        <bgColor indexed="64"/>
      </patternFill>
    </fill>
    <fill>
      <patternFill patternType="solid">
        <fgColor theme="0" tint="-4.9989318521683403E-2"/>
        <bgColor indexed="64"/>
      </patternFill>
    </fill>
  </fills>
  <borders count="33">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top/>
      <bottom style="thin">
        <color rgb="FFD9D9D9"/>
      </bottom>
      <diagonal/>
    </border>
    <border>
      <left style="thin">
        <color rgb="FFD9D9D9"/>
      </left>
      <right style="thin">
        <color theme="0"/>
      </right>
      <top style="thin">
        <color rgb="FFD9D9D9"/>
      </top>
      <bottom style="thin">
        <color rgb="FFD9D9D9"/>
      </bottom>
      <diagonal/>
    </border>
    <border>
      <left style="thin">
        <color theme="0"/>
      </left>
      <right style="thin">
        <color theme="0"/>
      </right>
      <top style="thin">
        <color rgb="FFD9D9D9"/>
      </top>
      <bottom style="thin">
        <color rgb="FFD9D9D9"/>
      </bottom>
      <diagonal/>
    </border>
    <border>
      <left style="thin">
        <color theme="0"/>
      </left>
      <right style="thin">
        <color rgb="FFD9D9D9"/>
      </right>
      <top style="thin">
        <color rgb="FFD9D9D9"/>
      </top>
      <bottom style="thin">
        <color rgb="FFD9D9D9"/>
      </bottom>
      <diagonal/>
    </border>
    <border>
      <left style="thin">
        <color rgb="FFD9D9D9"/>
      </left>
      <right/>
      <top/>
      <bottom/>
      <diagonal/>
    </border>
    <border>
      <left style="thin">
        <color theme="0"/>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rgb="FFD9D9D9"/>
      </right>
      <top style="thin">
        <color rgb="FFD9D9D9"/>
      </top>
      <bottom/>
      <diagonal/>
    </border>
    <border>
      <left/>
      <right style="thin">
        <color rgb="FFD9D9D9"/>
      </right>
      <top/>
      <bottom style="thin">
        <color rgb="FFD9D9D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rgb="FFD9D9D9"/>
      </right>
      <top/>
      <bottom/>
      <diagonal/>
    </border>
    <border>
      <left style="thin">
        <color rgb="FFD9D9D9"/>
      </left>
      <right style="thin">
        <color rgb="FFD9D9D9"/>
      </right>
      <top style="double">
        <color theme="0" tint="-0.24994659260841701"/>
      </top>
      <bottom style="thin">
        <color rgb="FFD9D9D9"/>
      </bottom>
      <diagonal/>
    </border>
  </borders>
  <cellStyleXfs count="5">
    <xf numFmtId="0" fontId="0" fillId="0" borderId="0"/>
    <xf numFmtId="9" fontId="1" fillId="0" borderId="0"/>
    <xf numFmtId="0" fontId="17" fillId="0" borderId="0"/>
    <xf numFmtId="171" fontId="17" fillId="0" borderId="0" applyFont="0" applyFill="0" applyBorder="0" applyAlignment="0" applyProtection="0"/>
    <xf numFmtId="9" fontId="1" fillId="0" borderId="0" applyFont="0" applyFill="0" applyBorder="0" applyAlignment="0" applyProtection="0"/>
  </cellStyleXfs>
  <cellXfs count="197">
    <xf numFmtId="0" fontId="0" fillId="0" borderId="0" xfId="0"/>
    <xf numFmtId="0" fontId="3" fillId="0" borderId="0" xfId="0" applyFont="1"/>
    <xf numFmtId="0" fontId="4" fillId="0" borderId="1" xfId="0" applyFont="1" applyBorder="1" applyAlignment="1">
      <alignment vertical="top" wrapText="1"/>
    </xf>
    <xf numFmtId="10" fontId="3" fillId="0" borderId="1" xfId="0" applyNumberFormat="1" applyFont="1" applyBorder="1" applyAlignment="1">
      <alignment vertical="top" wrapText="1"/>
    </xf>
    <xf numFmtId="0" fontId="3" fillId="0" borderId="0" xfId="0" applyFont="1" applyAlignment="1">
      <alignment vertical="top"/>
    </xf>
    <xf numFmtId="0" fontId="6" fillId="0" borderId="1" xfId="0" applyFont="1" applyBorder="1" applyAlignment="1">
      <alignment vertical="top" wrapText="1"/>
    </xf>
    <xf numFmtId="0" fontId="7" fillId="2" borderId="1" xfId="0" applyFont="1" applyFill="1" applyBorder="1" applyAlignment="1">
      <alignment horizontal="right" wrapText="1"/>
    </xf>
    <xf numFmtId="164" fontId="9" fillId="0" borderId="1" xfId="0" applyNumberFormat="1" applyFont="1" applyBorder="1" applyAlignment="1">
      <alignment vertical="top" wrapText="1"/>
    </xf>
    <xf numFmtId="0" fontId="3" fillId="0" borderId="0" xfId="0" applyFont="1" applyAlignment="1">
      <alignment horizontal="right"/>
    </xf>
    <xf numFmtId="0" fontId="10" fillId="0" borderId="1" xfId="0" applyFont="1" applyBorder="1" applyAlignment="1">
      <alignment vertical="top" wrapText="1"/>
    </xf>
    <xf numFmtId="0" fontId="3" fillId="3" borderId="0" xfId="0" applyFont="1" applyFill="1" applyAlignment="1">
      <alignment vertical="top"/>
    </xf>
    <xf numFmtId="0" fontId="3" fillId="3" borderId="0" xfId="0" applyFont="1" applyFill="1" applyAlignment="1">
      <alignment horizontal="right" vertical="top"/>
    </xf>
    <xf numFmtId="0" fontId="3" fillId="3" borderId="0" xfId="0" applyFont="1" applyFill="1"/>
    <xf numFmtId="0" fontId="3" fillId="3" borderId="0" xfId="0" applyFont="1" applyFill="1" applyAlignment="1">
      <alignment horizontal="right"/>
    </xf>
    <xf numFmtId="0" fontId="11" fillId="2" borderId="1" xfId="0" applyFont="1" applyFill="1" applyBorder="1" applyAlignment="1">
      <alignment horizontal="right" wrapText="1"/>
    </xf>
    <xf numFmtId="0" fontId="7" fillId="2" borderId="4" xfId="0" applyFont="1" applyFill="1" applyBorder="1" applyAlignment="1">
      <alignment horizontal="center" wrapText="1"/>
    </xf>
    <xf numFmtId="0" fontId="7" fillId="2" borderId="8" xfId="0" applyFont="1" applyFill="1" applyBorder="1" applyAlignment="1">
      <alignment horizontal="right"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7" fillId="2" borderId="1" xfId="0" quotePrefix="1" applyFont="1" applyFill="1" applyBorder="1" applyAlignment="1">
      <alignment horizontal="right" wrapText="1"/>
    </xf>
    <xf numFmtId="165" fontId="6" fillId="0" borderId="1" xfId="0" applyNumberFormat="1" applyFont="1" applyBorder="1" applyAlignment="1">
      <alignment vertical="top" wrapText="1"/>
    </xf>
    <xf numFmtId="165" fontId="6" fillId="3" borderId="1" xfId="0" applyNumberFormat="1" applyFont="1" applyFill="1" applyBorder="1" applyAlignment="1">
      <alignment vertical="top" wrapText="1"/>
    </xf>
    <xf numFmtId="0" fontId="7" fillId="2" borderId="7" xfId="0" quotePrefix="1" applyFont="1" applyFill="1" applyBorder="1" applyAlignment="1">
      <alignment horizontal="right" wrapText="1"/>
    </xf>
    <xf numFmtId="0" fontId="7" fillId="2" borderId="4" xfId="0" applyFont="1" applyFill="1" applyBorder="1" applyAlignment="1">
      <alignment horizontal="right" wrapText="1"/>
    </xf>
    <xf numFmtId="0" fontId="10" fillId="4" borderId="1" xfId="0" applyFont="1" applyFill="1" applyBorder="1" applyAlignment="1">
      <alignment vertical="top" wrapText="1"/>
    </xf>
    <xf numFmtId="0" fontId="13" fillId="3" borderId="13" xfId="0" applyFont="1" applyFill="1" applyBorder="1" applyAlignment="1">
      <alignment horizontal="right" wrapText="1"/>
    </xf>
    <xf numFmtId="0" fontId="6" fillId="3" borderId="1" xfId="0" applyFont="1" applyFill="1" applyBorder="1" applyAlignment="1">
      <alignment vertical="top" wrapText="1"/>
    </xf>
    <xf numFmtId="164" fontId="6" fillId="3" borderId="1" xfId="0" applyNumberFormat="1" applyFont="1" applyFill="1" applyBorder="1" applyAlignment="1">
      <alignment vertical="top" wrapText="1"/>
    </xf>
    <xf numFmtId="166" fontId="15" fillId="3" borderId="1" xfId="0" applyNumberFormat="1" applyFont="1" applyFill="1" applyBorder="1" applyAlignment="1">
      <alignment vertical="top" wrapText="1"/>
    </xf>
    <xf numFmtId="166" fontId="15" fillId="3" borderId="0" xfId="0" applyNumberFormat="1" applyFont="1" applyFill="1" applyAlignment="1">
      <alignment vertical="top" wrapText="1"/>
    </xf>
    <xf numFmtId="166" fontId="15" fillId="3" borderId="14" xfId="0" applyNumberFormat="1" applyFont="1" applyFill="1" applyBorder="1" applyAlignment="1">
      <alignment vertical="top" wrapText="1"/>
    </xf>
    <xf numFmtId="0" fontId="5" fillId="3" borderId="0" xfId="0" applyFont="1" applyFill="1"/>
    <xf numFmtId="166" fontId="4" fillId="3" borderId="0" xfId="0" applyNumberFormat="1" applyFont="1" applyFill="1" applyAlignment="1">
      <alignment vertical="top" wrapText="1"/>
    </xf>
    <xf numFmtId="0" fontId="3" fillId="3" borderId="0" xfId="0" applyFont="1" applyFill="1" applyAlignment="1">
      <alignment vertical="center"/>
    </xf>
    <xf numFmtId="0" fontId="16"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3" fillId="3" borderId="15" xfId="0" applyFont="1" applyFill="1" applyBorder="1" applyAlignment="1">
      <alignment horizontal="right" vertical="center"/>
    </xf>
    <xf numFmtId="0" fontId="3" fillId="3" borderId="16" xfId="0" applyFont="1" applyFill="1" applyBorder="1" applyAlignment="1">
      <alignment vertical="center"/>
    </xf>
    <xf numFmtId="166" fontId="3" fillId="3" borderId="17" xfId="0" applyNumberFormat="1" applyFont="1" applyFill="1" applyBorder="1" applyAlignment="1">
      <alignment vertical="center"/>
    </xf>
    <xf numFmtId="0" fontId="4" fillId="3" borderId="16" xfId="0" quotePrefix="1" applyFont="1" applyFill="1" applyBorder="1" applyAlignment="1">
      <alignment vertical="center"/>
    </xf>
    <xf numFmtId="0" fontId="3" fillId="3" borderId="17" xfId="0" applyFont="1" applyFill="1" applyBorder="1" applyAlignment="1">
      <alignment vertical="center"/>
    </xf>
    <xf numFmtId="169" fontId="3" fillId="6" borderId="15" xfId="0" applyNumberFormat="1" applyFont="1" applyFill="1" applyBorder="1" applyAlignment="1" applyProtection="1">
      <alignment vertical="center"/>
      <protection locked="0"/>
    </xf>
    <xf numFmtId="0" fontId="3" fillId="6" borderId="15" xfId="0" applyFont="1" applyFill="1" applyBorder="1" applyAlignment="1" applyProtection="1">
      <alignment vertical="center"/>
      <protection locked="0"/>
    </xf>
    <xf numFmtId="164" fontId="9" fillId="3" borderId="1" xfId="0" applyNumberFormat="1" applyFont="1" applyFill="1" applyBorder="1" applyAlignment="1">
      <alignment vertical="top" wrapText="1"/>
    </xf>
    <xf numFmtId="10" fontId="3" fillId="3" borderId="1" xfId="0" applyNumberFormat="1" applyFont="1" applyFill="1" applyBorder="1" applyAlignment="1">
      <alignment vertical="top" wrapText="1"/>
    </xf>
    <xf numFmtId="164" fontId="9" fillId="3" borderId="1" xfId="0" applyNumberFormat="1" applyFont="1" applyFill="1" applyBorder="1" applyAlignment="1">
      <alignment horizontal="right" vertical="top" wrapText="1"/>
    </xf>
    <xf numFmtId="0" fontId="10" fillId="3" borderId="1" xfId="0" applyFont="1" applyFill="1" applyBorder="1" applyAlignment="1">
      <alignment vertical="top" wrapText="1"/>
    </xf>
    <xf numFmtId="164" fontId="18" fillId="3" borderId="1" xfId="0" applyNumberFormat="1" applyFont="1" applyFill="1" applyBorder="1" applyAlignment="1">
      <alignment vertical="top" wrapText="1"/>
    </xf>
    <xf numFmtId="0" fontId="6" fillId="0" borderId="2" xfId="0" applyFont="1" applyBorder="1" applyAlignment="1">
      <alignment vertical="top" wrapText="1"/>
    </xf>
    <xf numFmtId="164" fontId="6" fillId="3" borderId="2" xfId="0" applyNumberFormat="1" applyFont="1" applyFill="1" applyBorder="1" applyAlignment="1">
      <alignment vertical="top" wrapText="1"/>
    </xf>
    <xf numFmtId="165" fontId="6" fillId="0" borderId="2" xfId="0" applyNumberFormat="1" applyFont="1" applyBorder="1" applyAlignment="1">
      <alignment vertical="top" wrapText="1"/>
    </xf>
    <xf numFmtId="166" fontId="15" fillId="3" borderId="2" xfId="0" applyNumberFormat="1" applyFont="1" applyFill="1" applyBorder="1" applyAlignment="1">
      <alignment vertical="top" wrapText="1"/>
    </xf>
    <xf numFmtId="172" fontId="15" fillId="3" borderId="1" xfId="0" applyNumberFormat="1" applyFont="1" applyFill="1" applyBorder="1" applyAlignment="1">
      <alignment vertical="top" wrapText="1"/>
    </xf>
    <xf numFmtId="172" fontId="15" fillId="3" borderId="2" xfId="0" applyNumberFormat="1" applyFont="1" applyFill="1" applyBorder="1" applyAlignment="1">
      <alignment vertical="top" wrapText="1"/>
    </xf>
    <xf numFmtId="0" fontId="13" fillId="3" borderId="0" xfId="0" applyFont="1" applyFill="1" applyAlignment="1">
      <alignment horizontal="right" wrapText="1"/>
    </xf>
    <xf numFmtId="0" fontId="2" fillId="5" borderId="1" xfId="0" quotePrefix="1" applyFont="1" applyFill="1" applyBorder="1" applyAlignment="1">
      <alignment horizontal="right" wrapText="1"/>
    </xf>
    <xf numFmtId="0" fontId="4" fillId="3" borderId="0" xfId="0" applyFont="1" applyFill="1"/>
    <xf numFmtId="0" fontId="5" fillId="3" borderId="0" xfId="0" applyFont="1" applyFill="1" applyAlignment="1">
      <alignment vertical="center"/>
    </xf>
    <xf numFmtId="0" fontId="3" fillId="6" borderId="15" xfId="0" applyFont="1" applyFill="1" applyBorder="1" applyAlignment="1" applyProtection="1">
      <alignment vertical="top"/>
      <protection locked="0"/>
    </xf>
    <xf numFmtId="0" fontId="3" fillId="3" borderId="15" xfId="0" applyFont="1" applyFill="1" applyBorder="1" applyAlignment="1">
      <alignment vertical="top"/>
    </xf>
    <xf numFmtId="0" fontId="4" fillId="3" borderId="16" xfId="0" quotePrefix="1" applyFont="1" applyFill="1" applyBorder="1" applyAlignment="1">
      <alignment vertical="top"/>
    </xf>
    <xf numFmtId="0" fontId="3" fillId="3" borderId="17" xfId="0" applyFont="1" applyFill="1" applyBorder="1" applyAlignment="1">
      <alignment vertical="top"/>
    </xf>
    <xf numFmtId="0" fontId="3" fillId="3" borderId="15" xfId="0" applyFont="1" applyFill="1" applyBorder="1" applyAlignment="1">
      <alignment vertical="top" wrapText="1"/>
    </xf>
    <xf numFmtId="170" fontId="3" fillId="6" borderId="15" xfId="0" applyNumberFormat="1" applyFont="1" applyFill="1" applyBorder="1" applyAlignment="1" applyProtection="1">
      <alignment vertical="top"/>
      <protection locked="0"/>
    </xf>
    <xf numFmtId="166" fontId="3" fillId="3" borderId="15" xfId="0" applyNumberFormat="1" applyFont="1" applyFill="1" applyBorder="1" applyAlignment="1">
      <alignment vertical="top"/>
    </xf>
    <xf numFmtId="166" fontId="3" fillId="3" borderId="15" xfId="0" applyNumberFormat="1" applyFont="1" applyFill="1" applyBorder="1" applyAlignment="1">
      <alignment horizontal="right" vertical="top"/>
    </xf>
    <xf numFmtId="166" fontId="4" fillId="3" borderId="15" xfId="0" applyNumberFormat="1" applyFont="1" applyFill="1" applyBorder="1" applyAlignment="1">
      <alignment horizontal="right" vertical="top"/>
    </xf>
    <xf numFmtId="0" fontId="3" fillId="3" borderId="16" xfId="0" applyFont="1" applyFill="1" applyBorder="1"/>
    <xf numFmtId="0" fontId="3" fillId="3" borderId="17" xfId="0" applyFont="1" applyFill="1" applyBorder="1"/>
    <xf numFmtId="0" fontId="3" fillId="3" borderId="18" xfId="0" applyFont="1" applyFill="1" applyBorder="1"/>
    <xf numFmtId="0" fontId="3" fillId="3" borderId="22" xfId="0" applyFont="1" applyFill="1" applyBorder="1"/>
    <xf numFmtId="0" fontId="3" fillId="3" borderId="23" xfId="0" applyFont="1" applyFill="1" applyBorder="1"/>
    <xf numFmtId="0" fontId="3" fillId="3" borderId="24" xfId="0" applyFont="1" applyFill="1" applyBorder="1"/>
    <xf numFmtId="0" fontId="3" fillId="6" borderId="25" xfId="0" applyFont="1" applyFill="1" applyBorder="1" applyAlignment="1" applyProtection="1">
      <alignment vertical="top"/>
      <protection locked="0"/>
    </xf>
    <xf numFmtId="0" fontId="3" fillId="3" borderId="15" xfId="0" applyFont="1" applyFill="1" applyBorder="1"/>
    <xf numFmtId="166" fontId="4" fillId="3" borderId="15" xfId="0" applyNumberFormat="1" applyFont="1" applyFill="1" applyBorder="1"/>
    <xf numFmtId="0" fontId="4" fillId="3" borderId="0" xfId="0" quotePrefix="1" applyFont="1" applyFill="1" applyAlignment="1">
      <alignment vertical="top"/>
    </xf>
    <xf numFmtId="0" fontId="3" fillId="3" borderId="26" xfId="0" applyFont="1" applyFill="1" applyBorder="1" applyAlignment="1">
      <alignment vertical="top"/>
    </xf>
    <xf numFmtId="173" fontId="4" fillId="3" borderId="16" xfId="0" quotePrefix="1" applyNumberFormat="1" applyFont="1" applyFill="1" applyBorder="1" applyAlignment="1">
      <alignment horizontal="left" vertical="top"/>
    </xf>
    <xf numFmtId="0" fontId="10" fillId="3" borderId="0" xfId="0" applyFont="1" applyFill="1"/>
    <xf numFmtId="0" fontId="21" fillId="6" borderId="0" xfId="0" applyFont="1" applyFill="1" applyAlignment="1" applyProtection="1">
      <alignment horizontal="center" vertical="top"/>
      <protection locked="0"/>
    </xf>
    <xf numFmtId="177" fontId="4" fillId="3" borderId="17" xfId="0" quotePrefix="1" applyNumberFormat="1" applyFont="1" applyFill="1" applyBorder="1" applyAlignment="1">
      <alignment vertical="top"/>
    </xf>
    <xf numFmtId="0" fontId="3" fillId="3" borderId="16" xfId="0" quotePrefix="1" applyFont="1" applyFill="1" applyBorder="1" applyAlignment="1">
      <alignment vertical="top"/>
    </xf>
    <xf numFmtId="0" fontId="3" fillId="3" borderId="17" xfId="0" quotePrefix="1" applyFont="1" applyFill="1" applyBorder="1" applyAlignment="1">
      <alignment vertical="top"/>
    </xf>
    <xf numFmtId="177" fontId="4" fillId="3" borderId="18" xfId="0" quotePrefix="1" applyNumberFormat="1" applyFont="1" applyFill="1" applyBorder="1" applyAlignment="1">
      <alignment vertical="top"/>
    </xf>
    <xf numFmtId="175" fontId="3" fillId="3" borderId="15" xfId="0" applyNumberFormat="1" applyFont="1" applyFill="1" applyBorder="1" applyAlignment="1">
      <alignment vertical="top"/>
    </xf>
    <xf numFmtId="180" fontId="3" fillId="3" borderId="16" xfId="0" quotePrefix="1" applyNumberFormat="1" applyFont="1" applyFill="1" applyBorder="1" applyAlignment="1">
      <alignment horizontal="left" vertical="top"/>
    </xf>
    <xf numFmtId="0" fontId="3" fillId="3" borderId="27" xfId="0" applyFont="1" applyFill="1" applyBorder="1" applyAlignment="1">
      <alignment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3" fillId="3" borderId="30" xfId="0" applyFont="1" applyFill="1" applyBorder="1"/>
    <xf numFmtId="166" fontId="3" fillId="6" borderId="27" xfId="0" applyNumberFormat="1" applyFont="1" applyFill="1" applyBorder="1" applyProtection="1">
      <protection locked="0"/>
    </xf>
    <xf numFmtId="0" fontId="3" fillId="6" borderId="27" xfId="0" applyFont="1" applyFill="1" applyBorder="1" applyAlignment="1" applyProtection="1">
      <alignment vertical="top"/>
      <protection locked="0"/>
    </xf>
    <xf numFmtId="182" fontId="3" fillId="6" borderId="27" xfId="0" applyNumberFormat="1" applyFont="1" applyFill="1" applyBorder="1" applyAlignment="1" applyProtection="1">
      <alignment vertical="top"/>
      <protection locked="0"/>
    </xf>
    <xf numFmtId="183" fontId="3" fillId="6" borderId="27" xfId="0" applyNumberFormat="1" applyFont="1" applyFill="1" applyBorder="1" applyAlignment="1" applyProtection="1">
      <alignment vertical="top"/>
      <protection locked="0"/>
    </xf>
    <xf numFmtId="184" fontId="3" fillId="6" borderId="27" xfId="0" applyNumberFormat="1" applyFont="1" applyFill="1" applyBorder="1" applyAlignment="1" applyProtection="1">
      <alignment vertical="top"/>
      <protection locked="0"/>
    </xf>
    <xf numFmtId="185" fontId="3" fillId="3" borderId="0" xfId="0" applyNumberFormat="1" applyFont="1" applyFill="1"/>
    <xf numFmtId="0" fontId="4" fillId="3" borderId="27" xfId="0" applyFont="1" applyFill="1" applyBorder="1" applyAlignment="1">
      <alignment vertical="center"/>
    </xf>
    <xf numFmtId="0" fontId="4" fillId="3" borderId="29" xfId="0" applyFont="1" applyFill="1" applyBorder="1" applyAlignment="1">
      <alignment vertical="center"/>
    </xf>
    <xf numFmtId="0" fontId="4" fillId="3" borderId="30" xfId="0" applyFont="1" applyFill="1" applyBorder="1"/>
    <xf numFmtId="166" fontId="4" fillId="6" borderId="27" xfId="0" applyNumberFormat="1" applyFont="1" applyFill="1" applyBorder="1" applyAlignment="1" applyProtection="1">
      <alignment vertical="top"/>
      <protection locked="0"/>
    </xf>
    <xf numFmtId="0" fontId="4" fillId="3" borderId="28" xfId="0" quotePrefix="1" applyFont="1" applyFill="1" applyBorder="1" applyAlignment="1">
      <alignment vertical="center"/>
    </xf>
    <xf numFmtId="187" fontId="3" fillId="6" borderId="27" xfId="0" applyNumberFormat="1" applyFont="1" applyFill="1" applyBorder="1" applyAlignment="1" applyProtection="1">
      <alignment vertical="top"/>
      <protection locked="0"/>
    </xf>
    <xf numFmtId="188" fontId="3" fillId="6" borderId="27" xfId="0" applyNumberFormat="1" applyFont="1" applyFill="1" applyBorder="1" applyAlignment="1" applyProtection="1">
      <alignment vertical="top"/>
      <protection locked="0"/>
    </xf>
    <xf numFmtId="0" fontId="7" fillId="2" borderId="4" xfId="0" applyFont="1" applyFill="1" applyBorder="1" applyAlignment="1">
      <alignment horizontal="left" wrapText="1"/>
    </xf>
    <xf numFmtId="0" fontId="2" fillId="5" borderId="4" xfId="0" quotePrefix="1" applyFont="1" applyFill="1" applyBorder="1" applyAlignment="1">
      <alignment horizontal="center" wrapText="1"/>
    </xf>
    <xf numFmtId="0" fontId="2" fillId="5" borderId="6" xfId="0" quotePrefix="1" applyFont="1" applyFill="1" applyBorder="1" applyAlignment="1">
      <alignment horizontal="center" wrapText="1"/>
    </xf>
    <xf numFmtId="0" fontId="2" fillId="2" borderId="2" xfId="0" applyFont="1" applyFill="1" applyBorder="1" applyAlignment="1">
      <alignment horizontal="right" wrapText="1"/>
    </xf>
    <xf numFmtId="0" fontId="2" fillId="2" borderId="3" xfId="0" applyFont="1" applyFill="1" applyBorder="1" applyAlignment="1">
      <alignment horizontal="right" wrapText="1"/>
    </xf>
    <xf numFmtId="0" fontId="14" fillId="2" borderId="2" xfId="0" applyFont="1" applyFill="1" applyBorder="1" applyAlignment="1">
      <alignment horizontal="left" wrapText="1"/>
    </xf>
    <xf numFmtId="0" fontId="14" fillId="2" borderId="3" xfId="0" applyFont="1" applyFill="1" applyBorder="1" applyAlignment="1">
      <alignment horizontal="left" wrapText="1"/>
    </xf>
    <xf numFmtId="0" fontId="7" fillId="2" borderId="4" xfId="0" applyFont="1" applyFill="1" applyBorder="1" applyAlignment="1">
      <alignment horizontal="left" wrapText="1"/>
    </xf>
    <xf numFmtId="0" fontId="0" fillId="0" borderId="9" xfId="0" applyBorder="1"/>
    <xf numFmtId="0" fontId="7" fillId="2" borderId="1" xfId="0" applyFont="1" applyFill="1" applyBorder="1" applyAlignment="1">
      <alignment horizontal="right" wrapText="1"/>
    </xf>
    <xf numFmtId="0" fontId="0" fillId="0" borderId="3" xfId="0" applyBorder="1"/>
    <xf numFmtId="0" fontId="7" fillId="2" borderId="4" xfId="0" applyFont="1" applyFill="1" applyBorder="1" applyAlignment="1">
      <alignment horizontal="center" wrapText="1"/>
    </xf>
    <xf numFmtId="0" fontId="7" fillId="2" borderId="3" xfId="0" applyFont="1" applyFill="1" applyBorder="1" applyAlignment="1">
      <alignment horizontal="right" wrapText="1"/>
    </xf>
    <xf numFmtId="0" fontId="0" fillId="0" borderId="5" xfId="0" applyBorder="1"/>
    <xf numFmtId="0" fontId="7" fillId="2" borderId="1" xfId="0" applyFont="1" applyFill="1" applyBorder="1" applyAlignment="1">
      <alignment horizontal="center" wrapText="1"/>
    </xf>
    <xf numFmtId="0" fontId="0" fillId="0" borderId="6" xfId="0" applyBorder="1"/>
    <xf numFmtId="166" fontId="4" fillId="3" borderId="17" xfId="0" applyNumberFormat="1" applyFont="1" applyFill="1" applyBorder="1" applyAlignment="1">
      <alignment horizontal="right" vertical="center"/>
    </xf>
    <xf numFmtId="166" fontId="4" fillId="3" borderId="18" xfId="0" applyNumberFormat="1" applyFont="1" applyFill="1" applyBorder="1" applyAlignment="1">
      <alignment horizontal="right" vertical="center"/>
    </xf>
    <xf numFmtId="166" fontId="3" fillId="3" borderId="17" xfId="0" applyNumberFormat="1" applyFont="1" applyFill="1" applyBorder="1" applyAlignment="1">
      <alignment horizontal="right" vertical="center"/>
    </xf>
    <xf numFmtId="166" fontId="3" fillId="3" borderId="18" xfId="0" applyNumberFormat="1" applyFont="1" applyFill="1" applyBorder="1" applyAlignment="1">
      <alignment horizontal="right" vertical="center"/>
    </xf>
    <xf numFmtId="0" fontId="4" fillId="3" borderId="0" xfId="0" applyFont="1" applyFill="1" applyAlignment="1">
      <alignment horizontal="right" vertical="center" wrapText="1"/>
    </xf>
    <xf numFmtId="0" fontId="4" fillId="3" borderId="21" xfId="0" applyFont="1" applyFill="1" applyBorder="1" applyAlignment="1">
      <alignment horizontal="right" vertical="center" wrapText="1"/>
    </xf>
    <xf numFmtId="176" fontId="3" fillId="3" borderId="16" xfId="0" applyNumberFormat="1" applyFont="1" applyFill="1" applyBorder="1" applyAlignment="1">
      <alignment horizontal="left" vertical="top" wrapText="1"/>
    </xf>
    <xf numFmtId="176" fontId="3" fillId="3" borderId="17" xfId="0" applyNumberFormat="1" applyFont="1" applyFill="1" applyBorder="1" applyAlignment="1">
      <alignment horizontal="left" vertical="top" wrapText="1"/>
    </xf>
    <xf numFmtId="176" fontId="3" fillId="3" borderId="18" xfId="0" applyNumberFormat="1" applyFont="1" applyFill="1" applyBorder="1" applyAlignment="1">
      <alignment horizontal="left" vertical="top" wrapText="1"/>
    </xf>
    <xf numFmtId="174" fontId="3" fillId="3" borderId="16" xfId="0" applyNumberFormat="1" applyFont="1" applyFill="1" applyBorder="1" applyAlignment="1">
      <alignment horizontal="left" vertical="top" wrapText="1"/>
    </xf>
    <xf numFmtId="174" fontId="3" fillId="3" borderId="17" xfId="0" applyNumberFormat="1" applyFont="1" applyFill="1" applyBorder="1" applyAlignment="1">
      <alignment horizontal="left" vertical="top" wrapText="1"/>
    </xf>
    <xf numFmtId="174" fontId="3" fillId="3" borderId="18" xfId="0" applyNumberFormat="1" applyFont="1" applyFill="1" applyBorder="1" applyAlignment="1">
      <alignment horizontal="left" vertical="top" wrapText="1"/>
    </xf>
    <xf numFmtId="181" fontId="3" fillId="3" borderId="17" xfId="0" quotePrefix="1" applyNumberFormat="1" applyFont="1" applyFill="1" applyBorder="1" applyAlignment="1">
      <alignment horizontal="center" vertical="top"/>
    </xf>
    <xf numFmtId="178" fontId="3" fillId="3" borderId="17" xfId="0" quotePrefix="1" applyNumberFormat="1" applyFont="1" applyFill="1" applyBorder="1" applyAlignment="1">
      <alignment horizontal="right" vertical="top"/>
    </xf>
    <xf numFmtId="178" fontId="3" fillId="3" borderId="18" xfId="0" quotePrefix="1" applyNumberFormat="1" applyFont="1" applyFill="1" applyBorder="1" applyAlignment="1">
      <alignment horizontal="right" vertical="top"/>
    </xf>
    <xf numFmtId="179" fontId="4" fillId="3" borderId="16" xfId="0" quotePrefix="1" applyNumberFormat="1" applyFont="1" applyFill="1" applyBorder="1" applyAlignment="1">
      <alignment horizontal="left" vertical="top"/>
    </xf>
    <xf numFmtId="179" fontId="4" fillId="3" borderId="17" xfId="0" quotePrefix="1" applyNumberFormat="1" applyFont="1" applyFill="1" applyBorder="1" applyAlignment="1">
      <alignment horizontal="left" vertical="top"/>
    </xf>
    <xf numFmtId="179" fontId="4" fillId="3" borderId="18" xfId="0" quotePrefix="1" applyNumberFormat="1" applyFont="1" applyFill="1" applyBorder="1" applyAlignment="1">
      <alignment horizontal="left" vertical="top"/>
    </xf>
    <xf numFmtId="186" fontId="3" fillId="3" borderId="28" xfId="0" applyNumberFormat="1" applyFont="1" applyFill="1" applyBorder="1" applyAlignment="1">
      <alignment horizontal="left" vertical="center"/>
    </xf>
    <xf numFmtId="186" fontId="3" fillId="3" borderId="29" xfId="0" applyNumberFormat="1" applyFont="1" applyFill="1" applyBorder="1" applyAlignment="1">
      <alignment horizontal="left" vertical="center"/>
    </xf>
    <xf numFmtId="186" fontId="3" fillId="3" borderId="30" xfId="0" applyNumberFormat="1" applyFont="1" applyFill="1" applyBorder="1" applyAlignment="1">
      <alignment horizontal="left" vertical="center"/>
    </xf>
    <xf numFmtId="0" fontId="13" fillId="2" borderId="4" xfId="0" applyFont="1" applyFill="1" applyBorder="1" applyAlignment="1">
      <alignment horizontal="left" textRotation="90" wrapText="1"/>
    </xf>
    <xf numFmtId="0" fontId="26" fillId="0" borderId="13" xfId="0" applyFont="1" applyBorder="1" applyAlignment="1">
      <alignment textRotation="90"/>
    </xf>
    <xf numFmtId="0" fontId="3" fillId="3" borderId="1" xfId="0" applyFont="1" applyFill="1" applyBorder="1" applyAlignment="1">
      <alignment horizontal="center" vertical="top"/>
    </xf>
    <xf numFmtId="0" fontId="3" fillId="3" borderId="1" xfId="0" applyFont="1" applyFill="1" applyBorder="1" applyAlignment="1">
      <alignment horizontal="center" vertical="top" textRotation="90"/>
    </xf>
    <xf numFmtId="0" fontId="0" fillId="0" borderId="1" xfId="0" applyBorder="1" applyAlignment="1">
      <alignment horizontal="right" vertical="top"/>
    </xf>
    <xf numFmtId="0" fontId="14" fillId="2" borderId="1" xfId="0" applyFont="1" applyFill="1" applyBorder="1" applyAlignment="1">
      <alignment horizontal="right" wrapText="1"/>
    </xf>
    <xf numFmtId="0" fontId="28" fillId="0" borderId="3" xfId="0" applyFont="1" applyBorder="1"/>
    <xf numFmtId="0" fontId="29" fillId="2" borderId="2" xfId="0" applyFont="1" applyFill="1" applyBorder="1" applyAlignment="1">
      <alignment horizontal="left" wrapText="1"/>
    </xf>
    <xf numFmtId="0" fontId="29" fillId="2" borderId="1" xfId="0" applyFont="1" applyFill="1" applyBorder="1" applyAlignment="1">
      <alignment horizontal="right" wrapText="1"/>
    </xf>
    <xf numFmtId="0" fontId="14" fillId="2" borderId="20" xfId="0" applyFont="1" applyFill="1" applyBorder="1" applyAlignment="1">
      <alignment horizontal="right" wrapText="1"/>
    </xf>
    <xf numFmtId="0" fontId="29" fillId="2" borderId="3" xfId="0" applyFont="1" applyFill="1" applyBorder="1" applyAlignment="1">
      <alignment horizontal="left" wrapText="1"/>
    </xf>
    <xf numFmtId="166" fontId="30" fillId="0" borderId="1" xfId="0" applyNumberFormat="1" applyFont="1" applyBorder="1" applyAlignment="1">
      <alignment vertical="top" wrapText="1"/>
    </xf>
    <xf numFmtId="0" fontId="3" fillId="3" borderId="0" xfId="0" applyFont="1" applyFill="1" applyBorder="1"/>
    <xf numFmtId="0" fontId="3" fillId="3" borderId="31" xfId="0" applyFont="1" applyFill="1" applyBorder="1" applyAlignment="1">
      <alignment vertical="top"/>
    </xf>
    <xf numFmtId="0" fontId="3" fillId="3" borderId="0" xfId="0" applyFont="1" applyFill="1" applyBorder="1" applyAlignment="1">
      <alignment vertical="top"/>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4" fillId="2" borderId="3" xfId="0" applyFont="1" applyFill="1" applyBorder="1" applyAlignment="1">
      <alignment horizontal="right" wrapText="1"/>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11" fillId="2" borderId="6" xfId="0" applyFont="1" applyFill="1" applyBorder="1" applyAlignment="1">
      <alignment horizontal="center" wrapText="1"/>
    </xf>
    <xf numFmtId="0" fontId="14" fillId="2" borderId="19" xfId="0" quotePrefix="1" applyFont="1" applyFill="1" applyBorder="1" applyAlignment="1">
      <alignment horizontal="right" wrapText="1"/>
    </xf>
    <xf numFmtId="0" fontId="2" fillId="2" borderId="2" xfId="0" quotePrefix="1" applyFont="1" applyFill="1" applyBorder="1" applyAlignment="1">
      <alignment horizontal="right" wrapText="1"/>
    </xf>
    <xf numFmtId="164" fontId="6" fillId="3" borderId="1" xfId="0" applyNumberFormat="1" applyFont="1" applyFill="1" applyBorder="1" applyAlignment="1">
      <alignment horizontal="right" vertical="top" wrapText="1"/>
    </xf>
    <xf numFmtId="9" fontId="14" fillId="2" borderId="1" xfId="0" applyNumberFormat="1" applyFont="1" applyFill="1" applyBorder="1" applyAlignment="1">
      <alignment horizontal="right" wrapText="1"/>
    </xf>
    <xf numFmtId="0" fontId="14" fillId="2" borderId="2" xfId="0" quotePrefix="1" applyFont="1" applyFill="1" applyBorder="1" applyAlignment="1">
      <alignment horizontal="right" wrapText="1"/>
    </xf>
    <xf numFmtId="0" fontId="27" fillId="2" borderId="5" xfId="0" quotePrefix="1" applyFont="1" applyFill="1" applyBorder="1" applyAlignment="1">
      <alignment horizontal="right" wrapText="1"/>
    </xf>
    <xf numFmtId="0" fontId="27" fillId="2" borderId="2" xfId="0" applyFont="1" applyFill="1" applyBorder="1" applyAlignment="1">
      <alignment horizontal="right" wrapText="1"/>
    </xf>
    <xf numFmtId="0" fontId="27" fillId="2" borderId="3" xfId="0" applyFont="1" applyFill="1" applyBorder="1" applyAlignment="1">
      <alignment horizontal="right" wrapText="1"/>
    </xf>
    <xf numFmtId="0" fontId="27" fillId="2" borderId="1" xfId="0" applyFont="1" applyFill="1" applyBorder="1" applyAlignment="1">
      <alignment horizontal="right" wrapText="1"/>
    </xf>
    <xf numFmtId="0" fontId="2" fillId="2" borderId="7" xfId="0" applyFont="1" applyFill="1" applyBorder="1" applyAlignment="1">
      <alignment horizontal="center" wrapText="1"/>
    </xf>
    <xf numFmtId="0" fontId="2" fillId="2" borderId="19" xfId="0" applyFont="1" applyFill="1" applyBorder="1" applyAlignment="1">
      <alignment horizontal="center" wrapText="1"/>
    </xf>
    <xf numFmtId="0" fontId="4" fillId="3" borderId="10" xfId="0" applyFont="1" applyFill="1" applyBorder="1" applyAlignment="1">
      <alignment vertical="top" wrapText="1"/>
    </xf>
    <xf numFmtId="164" fontId="6" fillId="3" borderId="11" xfId="0" applyNumberFormat="1" applyFont="1" applyFill="1" applyBorder="1" applyAlignment="1">
      <alignment vertical="top" wrapText="1"/>
    </xf>
    <xf numFmtId="165" fontId="6" fillId="3" borderId="11" xfId="0" applyNumberFormat="1" applyFont="1" applyFill="1" applyBorder="1" applyAlignment="1">
      <alignment vertical="top" wrapText="1"/>
    </xf>
    <xf numFmtId="9" fontId="6" fillId="3" borderId="11" xfId="1" applyFont="1" applyFill="1" applyBorder="1" applyAlignment="1">
      <alignment vertical="top" wrapText="1"/>
    </xf>
    <xf numFmtId="166" fontId="6" fillId="3" borderId="11" xfId="0" applyNumberFormat="1" applyFont="1" applyFill="1" applyBorder="1" applyAlignment="1">
      <alignment vertical="top" wrapText="1"/>
    </xf>
    <xf numFmtId="168" fontId="6" fillId="3" borderId="12" xfId="1" applyNumberFormat="1" applyFont="1" applyFill="1" applyBorder="1" applyAlignment="1">
      <alignment vertical="top" wrapText="1"/>
    </xf>
    <xf numFmtId="0" fontId="4" fillId="3" borderId="1" xfId="0" applyFont="1" applyFill="1" applyBorder="1" applyAlignment="1">
      <alignment vertical="top" wrapText="1"/>
    </xf>
    <xf numFmtId="9" fontId="6" fillId="3" borderId="1" xfId="1" applyFont="1" applyFill="1" applyBorder="1" applyAlignment="1">
      <alignment vertical="top" wrapText="1"/>
    </xf>
    <xf numFmtId="166" fontId="6" fillId="3" borderId="1" xfId="0" applyNumberFormat="1" applyFont="1" applyFill="1" applyBorder="1" applyAlignment="1">
      <alignment vertical="top" wrapText="1"/>
    </xf>
    <xf numFmtId="167" fontId="12" fillId="3" borderId="1" xfId="1" applyNumberFormat="1" applyFont="1" applyFill="1" applyBorder="1" applyAlignment="1">
      <alignment vertical="top" wrapText="1"/>
    </xf>
    <xf numFmtId="0" fontId="5" fillId="3" borderId="0" xfId="0" quotePrefix="1" applyFont="1" applyFill="1" applyAlignment="1">
      <alignment horizontal="right"/>
    </xf>
    <xf numFmtId="0" fontId="6" fillId="0" borderId="32" xfId="0" applyFont="1" applyBorder="1" applyAlignment="1">
      <alignment vertical="top" wrapText="1"/>
    </xf>
    <xf numFmtId="164" fontId="6" fillId="3" borderId="32" xfId="0" applyNumberFormat="1" applyFont="1" applyFill="1" applyBorder="1" applyAlignment="1">
      <alignment vertical="top" wrapText="1"/>
    </xf>
    <xf numFmtId="165" fontId="6" fillId="0" borderId="32" xfId="0" applyNumberFormat="1" applyFont="1" applyBorder="1" applyAlignment="1">
      <alignment vertical="top" wrapText="1"/>
    </xf>
    <xf numFmtId="166" fontId="15" fillId="3" borderId="32" xfId="0" applyNumberFormat="1" applyFont="1" applyFill="1" applyBorder="1" applyAlignment="1">
      <alignment vertical="top" wrapText="1"/>
    </xf>
    <xf numFmtId="172" fontId="15" fillId="3" borderId="32" xfId="0" applyNumberFormat="1" applyFont="1" applyFill="1" applyBorder="1" applyAlignment="1">
      <alignment vertical="top" wrapText="1"/>
    </xf>
    <xf numFmtId="166" fontId="5" fillId="0" borderId="1" xfId="0" applyNumberFormat="1" applyFont="1" applyBorder="1" applyAlignment="1">
      <alignment vertical="top" wrapText="1"/>
    </xf>
    <xf numFmtId="0" fontId="7" fillId="2" borderId="6" xfId="0" applyFont="1" applyFill="1" applyBorder="1" applyAlignment="1">
      <alignment horizontal="right" wrapText="1"/>
    </xf>
    <xf numFmtId="0" fontId="7" fillId="2" borderId="4" xfId="0" applyFont="1" applyFill="1" applyBorder="1" applyAlignment="1">
      <alignment horizontal="right" wrapText="1"/>
    </xf>
    <xf numFmtId="0" fontId="7" fillId="2" borderId="2" xfId="0" quotePrefix="1" applyFont="1" applyFill="1" applyBorder="1" applyAlignment="1">
      <alignment horizontal="right" wrapText="1"/>
    </xf>
    <xf numFmtId="0" fontId="8" fillId="2" borderId="4" xfId="0" applyFont="1" applyFill="1" applyBorder="1" applyAlignment="1">
      <alignment horizontal="left" wrapText="1"/>
    </xf>
    <xf numFmtId="0" fontId="31" fillId="2" borderId="4" xfId="0" applyFont="1" applyFill="1" applyBorder="1" applyAlignment="1">
      <alignment horizontal="left" wrapText="1"/>
    </xf>
    <xf numFmtId="0" fontId="32" fillId="2" borderId="4" xfId="0" applyFont="1" applyFill="1" applyBorder="1" applyAlignment="1">
      <alignment horizontal="left" wrapText="1"/>
    </xf>
  </cellXfs>
  <cellStyles count="5">
    <cellStyle name="Prozent" xfId="1" builtinId="5"/>
    <cellStyle name="Prozent 2" xfId="4" xr:uid="{2D6E3F9C-F8D7-43E9-A885-87D8D98F52B0}"/>
    <cellStyle name="Standard" xfId="0" builtinId="0"/>
    <cellStyle name="Standard 2" xfId="2" xr:uid="{7B51ABC5-A1A5-4915-A735-3BA34D5DC323}"/>
    <cellStyle name="Währung 2" xfId="3" xr:uid="{C5E139EA-CE4E-473D-9564-C361CF797485}"/>
  </cellStyles>
  <dxfs count="0"/>
  <tableStyles count="0" defaultTableStyle="TableStyleMedium9" defaultPivotStyle="PivotStyleLight16"/>
  <colors>
    <mruColors>
      <color rgb="FF66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C4E9-76B9-47E5-AFAD-6ADE8B39FC79}">
  <sheetPr>
    <tabColor rgb="FFFF0000"/>
  </sheetPr>
  <dimension ref="A1:W41"/>
  <sheetViews>
    <sheetView tabSelected="1" workbookViewId="0">
      <selection activeCell="C14" sqref="C14:C21"/>
    </sheetView>
  </sheetViews>
  <sheetFormatPr baseColWidth="10" defaultColWidth="9.06640625" defaultRowHeight="14.25" x14ac:dyDescent="0.45"/>
  <cols>
    <col min="1" max="1" width="1.59765625" style="154" customWidth="1"/>
    <col min="2" max="2" width="4.46484375" style="12" customWidth="1"/>
    <col min="3" max="3" width="32.86328125" style="1" customWidth="1"/>
    <col min="4" max="4" width="6.1328125" style="1" customWidth="1"/>
    <col min="5" max="5" width="8.59765625" style="1" customWidth="1"/>
    <col min="6" max="9" width="10.59765625" style="1" customWidth="1"/>
    <col min="10" max="10" width="7.73046875" style="1" customWidth="1"/>
    <col min="11" max="11" width="11" style="1" customWidth="1"/>
    <col min="12" max="12" width="11.33203125" style="8" customWidth="1"/>
    <col min="13" max="14" width="9.59765625" style="8" customWidth="1"/>
    <col min="15" max="15" width="12.59765625" style="8" customWidth="1"/>
    <col min="16" max="16" width="11.265625" style="1" customWidth="1"/>
    <col min="17" max="17" width="16.06640625" style="1" hidden="1" customWidth="1"/>
    <col min="18" max="18" width="12.59765625" style="1" customWidth="1"/>
    <col min="19" max="19" width="24.59765625" style="1" hidden="1" customWidth="1"/>
    <col min="20" max="20" width="1.59765625" style="12" customWidth="1"/>
    <col min="21" max="23" width="9.06640625" style="12" customWidth="1"/>
    <col min="24" max="26" width="9.06640625" style="1" customWidth="1"/>
    <col min="27" max="16384" width="9.06640625" style="1"/>
  </cols>
  <sheetData>
    <row r="1" spans="1:23" s="12" customFormat="1" ht="6" customHeight="1" x14ac:dyDescent="0.45">
      <c r="A1" s="154"/>
      <c r="L1" s="13"/>
      <c r="M1" s="13"/>
      <c r="N1" s="13"/>
      <c r="O1" s="13"/>
    </row>
    <row r="2" spans="1:23" s="12" customFormat="1" ht="37.9" customHeight="1" x14ac:dyDescent="0.55000000000000004">
      <c r="A2" s="154"/>
      <c r="B2" s="142" t="s">
        <v>114</v>
      </c>
      <c r="C2" s="194" t="s">
        <v>161</v>
      </c>
      <c r="D2" s="160" t="s">
        <v>117</v>
      </c>
      <c r="E2" s="161"/>
      <c r="F2" s="147" t="s">
        <v>0</v>
      </c>
      <c r="G2" s="157" t="s">
        <v>139</v>
      </c>
      <c r="H2" s="158"/>
      <c r="I2" s="162"/>
      <c r="J2" s="172" t="s">
        <v>131</v>
      </c>
      <c r="K2" s="173"/>
      <c r="L2" s="164" t="s">
        <v>132</v>
      </c>
      <c r="M2" s="169" t="s">
        <v>134</v>
      </c>
      <c r="N2" s="169" t="s">
        <v>135</v>
      </c>
      <c r="O2" s="163" t="s">
        <v>130</v>
      </c>
      <c r="P2" s="168" t="s">
        <v>133</v>
      </c>
      <c r="Q2" s="149"/>
      <c r="R2" s="167" t="s">
        <v>137</v>
      </c>
      <c r="S2" s="17"/>
    </row>
    <row r="3" spans="1:23" ht="36.75" customHeight="1" x14ac:dyDescent="0.55000000000000004">
      <c r="B3" s="143"/>
      <c r="C3" s="105" t="s">
        <v>146</v>
      </c>
      <c r="D3" s="171" t="s">
        <v>119</v>
      </c>
      <c r="E3" s="171" t="s">
        <v>118</v>
      </c>
      <c r="F3" s="148"/>
      <c r="G3" s="171" t="s">
        <v>127</v>
      </c>
      <c r="H3" s="171" t="s">
        <v>128</v>
      </c>
      <c r="I3" s="171" t="s">
        <v>126</v>
      </c>
      <c r="J3" s="150" t="s">
        <v>129</v>
      </c>
      <c r="K3" s="150" t="s">
        <v>138</v>
      </c>
      <c r="L3" s="109"/>
      <c r="M3" s="170"/>
      <c r="N3" s="170"/>
      <c r="O3" s="151"/>
      <c r="P3" s="166">
        <v>0.24</v>
      </c>
      <c r="Q3" s="152" t="s">
        <v>1</v>
      </c>
      <c r="R3" s="159"/>
      <c r="S3" s="18" t="s">
        <v>1</v>
      </c>
    </row>
    <row r="4" spans="1:23" s="4" customFormat="1" ht="36" customHeight="1" x14ac:dyDescent="0.45">
      <c r="A4" s="155"/>
      <c r="B4" s="145" t="s">
        <v>116</v>
      </c>
      <c r="C4" s="5" t="s">
        <v>145</v>
      </c>
      <c r="D4" s="146" t="s">
        <v>2</v>
      </c>
      <c r="E4" s="146">
        <v>4</v>
      </c>
      <c r="F4" s="7">
        <v>5166.04</v>
      </c>
      <c r="G4" s="153">
        <v>141.82</v>
      </c>
      <c r="H4" s="153">
        <v>25</v>
      </c>
      <c r="I4" s="153">
        <v>6.65</v>
      </c>
      <c r="J4" s="45">
        <v>0.76</v>
      </c>
      <c r="K4" s="46">
        <f>SUM(F4:I4)*J4</f>
        <v>4058.0275999999994</v>
      </c>
      <c r="L4" s="46">
        <f>(F4+G4+H4+I4)*12+K4</f>
        <v>68132.147599999997</v>
      </c>
      <c r="M4" s="153"/>
      <c r="N4" s="153"/>
      <c r="O4" s="165">
        <f>L4+M4+N4</f>
        <v>68132.147599999997</v>
      </c>
      <c r="P4" s="44">
        <f t="shared" ref="P4:P10" si="0">O4*$P$3</f>
        <v>16351.715423999998</v>
      </c>
      <c r="Q4" s="47" t="s">
        <v>3</v>
      </c>
      <c r="R4" s="48">
        <f>O4+P4</f>
        <v>84483.863023999991</v>
      </c>
      <c r="S4" s="24" t="s">
        <v>4</v>
      </c>
      <c r="T4" s="10"/>
      <c r="U4" s="10"/>
      <c r="V4" s="10"/>
      <c r="W4" s="10"/>
    </row>
    <row r="5" spans="1:23" s="4" customFormat="1" ht="36" customHeight="1" x14ac:dyDescent="0.45">
      <c r="A5" s="155"/>
      <c r="B5" s="144" t="s">
        <v>115</v>
      </c>
      <c r="C5" s="2" t="s">
        <v>55</v>
      </c>
      <c r="D5" s="146" t="s">
        <v>120</v>
      </c>
      <c r="E5" s="146">
        <v>4</v>
      </c>
      <c r="F5" s="7">
        <v>3998.33</v>
      </c>
      <c r="G5" s="153">
        <v>141.82</v>
      </c>
      <c r="H5" s="153">
        <v>25</v>
      </c>
      <c r="I5" s="153">
        <v>6.65</v>
      </c>
      <c r="J5" s="3">
        <v>0.86</v>
      </c>
      <c r="K5" s="46">
        <f>SUM(F5:I5)*J5</f>
        <v>3587.7479999999991</v>
      </c>
      <c r="L5" s="46">
        <f t="shared" ref="L5:L10" si="1">(F5+G5+H5+I5)*12+K5</f>
        <v>53649.347999999991</v>
      </c>
      <c r="M5" s="153">
        <f>21.9*25%*17*8</f>
        <v>744.59999999999991</v>
      </c>
      <c r="N5" s="153">
        <f>21.9*35%*3*8</f>
        <v>183.95999999999998</v>
      </c>
      <c r="O5" s="165">
        <f t="shared" ref="O5:O10" si="2">L5+M5+N5</f>
        <v>54577.907999999989</v>
      </c>
      <c r="P5" s="44">
        <f t="shared" si="0"/>
        <v>13098.697919999997</v>
      </c>
      <c r="Q5" s="9" t="s">
        <v>5</v>
      </c>
      <c r="R5" s="48">
        <f t="shared" ref="R5:R10" si="3">O5+P5</f>
        <v>67676.605919999987</v>
      </c>
      <c r="S5" s="24" t="s">
        <v>4</v>
      </c>
      <c r="T5" s="10"/>
      <c r="U5" s="10"/>
      <c r="V5" s="10"/>
      <c r="W5" s="10"/>
    </row>
    <row r="6" spans="1:23" s="4" customFormat="1" ht="36" customHeight="1" x14ac:dyDescent="0.45">
      <c r="A6" s="155"/>
      <c r="B6" s="144" t="s">
        <v>115</v>
      </c>
      <c r="C6" s="2" t="s">
        <v>56</v>
      </c>
      <c r="D6" s="146" t="s">
        <v>121</v>
      </c>
      <c r="E6" s="146">
        <v>4</v>
      </c>
      <c r="F6" s="7">
        <v>3737.95</v>
      </c>
      <c r="G6" s="153">
        <v>141.82</v>
      </c>
      <c r="H6" s="153">
        <v>25</v>
      </c>
      <c r="I6" s="153">
        <v>6.65</v>
      </c>
      <c r="J6" s="3">
        <v>0.86</v>
      </c>
      <c r="K6" s="46">
        <f>SUM(F6:I6)*J6</f>
        <v>3363.8211999999999</v>
      </c>
      <c r="L6" s="46">
        <f t="shared" si="1"/>
        <v>50300.861199999999</v>
      </c>
      <c r="M6" s="153">
        <f>19.9*25%*17*8</f>
        <v>676.59999999999991</v>
      </c>
      <c r="N6" s="153">
        <f>19.9*35%*3*8</f>
        <v>167.15999999999997</v>
      </c>
      <c r="O6" s="165">
        <f t="shared" si="2"/>
        <v>51144.621200000001</v>
      </c>
      <c r="P6" s="44">
        <f t="shared" si="0"/>
        <v>12274.709088</v>
      </c>
      <c r="Q6" s="9" t="s">
        <v>6</v>
      </c>
      <c r="R6" s="48">
        <f t="shared" si="3"/>
        <v>63419.330287999997</v>
      </c>
      <c r="S6" s="24" t="s">
        <v>4</v>
      </c>
      <c r="T6" s="10"/>
      <c r="U6" s="10"/>
      <c r="V6" s="10"/>
      <c r="W6" s="10"/>
    </row>
    <row r="7" spans="1:23" s="4" customFormat="1" ht="36" customHeight="1" x14ac:dyDescent="0.45">
      <c r="A7" s="155"/>
      <c r="B7" s="144" t="s">
        <v>115</v>
      </c>
      <c r="C7" s="2" t="s">
        <v>57</v>
      </c>
      <c r="D7" s="146" t="s">
        <v>122</v>
      </c>
      <c r="E7" s="146">
        <v>4</v>
      </c>
      <c r="F7" s="7">
        <v>3083.6</v>
      </c>
      <c r="G7" s="153">
        <v>141.82</v>
      </c>
      <c r="H7" s="153">
        <v>25</v>
      </c>
      <c r="I7" s="153">
        <v>6.65</v>
      </c>
      <c r="J7" s="3">
        <v>0.86</v>
      </c>
      <c r="K7" s="46">
        <f>SUM(F7:I7)*J7</f>
        <v>2801.0801999999999</v>
      </c>
      <c r="L7" s="46">
        <f t="shared" si="1"/>
        <v>41885.9202</v>
      </c>
      <c r="M7" s="153">
        <f>18.04*25%*17*8</f>
        <v>613.36</v>
      </c>
      <c r="N7" s="153">
        <f>18.04*35%*3*8</f>
        <v>151.53599999999997</v>
      </c>
      <c r="O7" s="165">
        <f t="shared" si="2"/>
        <v>42650.816200000001</v>
      </c>
      <c r="P7" s="44">
        <f t="shared" si="0"/>
        <v>10236.195888</v>
      </c>
      <c r="Q7" s="9" t="s">
        <v>6</v>
      </c>
      <c r="R7" s="48">
        <f t="shared" si="3"/>
        <v>52887.012088000003</v>
      </c>
      <c r="S7" s="24" t="s">
        <v>4</v>
      </c>
      <c r="T7" s="10"/>
      <c r="U7" s="10"/>
      <c r="V7" s="10"/>
      <c r="W7" s="10"/>
    </row>
    <row r="8" spans="1:23" s="4" customFormat="1" ht="36" customHeight="1" x14ac:dyDescent="0.45">
      <c r="A8" s="155"/>
      <c r="B8" s="144" t="s">
        <v>115</v>
      </c>
      <c r="C8" s="5" t="s">
        <v>7</v>
      </c>
      <c r="D8" s="146" t="s">
        <v>123</v>
      </c>
      <c r="E8" s="146">
        <v>5</v>
      </c>
      <c r="F8" s="7">
        <v>2814.91</v>
      </c>
      <c r="G8" s="153">
        <v>141.82</v>
      </c>
      <c r="H8" s="153"/>
      <c r="I8" s="153">
        <v>6.65</v>
      </c>
      <c r="J8" s="3">
        <v>0.77510000000000001</v>
      </c>
      <c r="K8" s="46">
        <f>SUM(F8:I8)*J8</f>
        <v>2296.9158379999999</v>
      </c>
      <c r="L8" s="46">
        <f t="shared" si="1"/>
        <v>37857.475837999998</v>
      </c>
      <c r="M8" s="153">
        <f t="shared" ref="M8" si="4">21.9*25%*17*8</f>
        <v>744.59999999999991</v>
      </c>
      <c r="N8" s="153">
        <f t="shared" ref="N8" si="5">21.9*35%*3*8</f>
        <v>183.95999999999998</v>
      </c>
      <c r="O8" s="165">
        <f t="shared" si="2"/>
        <v>38786.035837999996</v>
      </c>
      <c r="P8" s="44">
        <f t="shared" si="0"/>
        <v>9308.6486011199995</v>
      </c>
      <c r="Q8" s="9" t="s">
        <v>8</v>
      </c>
      <c r="R8" s="48">
        <f t="shared" si="3"/>
        <v>48094.684439119999</v>
      </c>
      <c r="S8" s="24" t="s">
        <v>4</v>
      </c>
      <c r="T8" s="10"/>
      <c r="U8" s="10"/>
      <c r="V8" s="10"/>
      <c r="W8" s="10"/>
    </row>
    <row r="9" spans="1:23" s="4" customFormat="1" ht="36" customHeight="1" x14ac:dyDescent="0.45">
      <c r="A9" s="155"/>
      <c r="B9" s="145" t="s">
        <v>116</v>
      </c>
      <c r="C9" s="5" t="s">
        <v>9</v>
      </c>
      <c r="D9" s="146" t="s">
        <v>124</v>
      </c>
      <c r="E9" s="146">
        <v>4</v>
      </c>
      <c r="F9" s="7">
        <v>2632.37</v>
      </c>
      <c r="G9" s="153"/>
      <c r="H9" s="153"/>
      <c r="I9" s="153">
        <v>6.65</v>
      </c>
      <c r="J9" s="3">
        <v>0.77510000000000001</v>
      </c>
      <c r="K9" s="46">
        <f>SUM(F9:I9)*J9</f>
        <v>2045.504402</v>
      </c>
      <c r="L9" s="46">
        <f t="shared" si="1"/>
        <v>33713.744401999997</v>
      </c>
      <c r="M9" s="153"/>
      <c r="N9" s="153"/>
      <c r="O9" s="165">
        <f t="shared" si="2"/>
        <v>33713.744401999997</v>
      </c>
      <c r="P9" s="44">
        <f t="shared" si="0"/>
        <v>8091.2986564799985</v>
      </c>
      <c r="Q9" s="9" t="s">
        <v>10</v>
      </c>
      <c r="R9" s="48">
        <f t="shared" si="3"/>
        <v>41805.043058479998</v>
      </c>
      <c r="S9" s="24"/>
      <c r="T9" s="10"/>
      <c r="U9" s="10"/>
      <c r="V9" s="10"/>
      <c r="W9" s="10"/>
    </row>
    <row r="10" spans="1:23" s="4" customFormat="1" ht="36" customHeight="1" x14ac:dyDescent="0.45">
      <c r="A10" s="155"/>
      <c r="B10" s="145" t="s">
        <v>116</v>
      </c>
      <c r="C10" s="5" t="s">
        <v>48</v>
      </c>
      <c r="D10" s="146" t="s">
        <v>125</v>
      </c>
      <c r="E10" s="146">
        <v>4</v>
      </c>
      <c r="F10" s="7">
        <v>3581.51</v>
      </c>
      <c r="G10" s="153"/>
      <c r="H10" s="153"/>
      <c r="I10" s="153">
        <v>6.65</v>
      </c>
      <c r="J10" s="3">
        <v>0.86</v>
      </c>
      <c r="K10" s="46">
        <f>SUM(F10:I10)*J10</f>
        <v>3085.8176000000003</v>
      </c>
      <c r="L10" s="46">
        <f t="shared" si="1"/>
        <v>46143.737600000008</v>
      </c>
      <c r="M10" s="153"/>
      <c r="N10" s="153"/>
      <c r="O10" s="165">
        <f t="shared" si="2"/>
        <v>46143.737600000008</v>
      </c>
      <c r="P10" s="44">
        <f t="shared" si="0"/>
        <v>11074.497024000002</v>
      </c>
      <c r="Q10" s="9" t="s">
        <v>10</v>
      </c>
      <c r="R10" s="48">
        <f t="shared" si="3"/>
        <v>57218.234624000012</v>
      </c>
      <c r="S10" s="24" t="s">
        <v>4</v>
      </c>
      <c r="T10" s="10"/>
      <c r="U10" s="10"/>
      <c r="V10" s="10"/>
      <c r="W10" s="10"/>
    </row>
    <row r="11" spans="1:23" s="10" customFormat="1" ht="6" customHeight="1" x14ac:dyDescent="0.45">
      <c r="A11" s="156"/>
      <c r="L11" s="11"/>
      <c r="M11" s="11"/>
      <c r="N11" s="11"/>
      <c r="O11" s="11"/>
    </row>
    <row r="12" spans="1:23" s="12" customFormat="1" x14ac:dyDescent="0.45">
      <c r="A12" s="154"/>
      <c r="L12" s="13"/>
      <c r="M12" s="13"/>
      <c r="N12" s="13"/>
      <c r="O12" s="13"/>
    </row>
    <row r="13" spans="1:23" s="12" customFormat="1" x14ac:dyDescent="0.45">
      <c r="A13" s="154"/>
      <c r="L13" s="13"/>
      <c r="M13" s="13"/>
      <c r="N13" s="13"/>
      <c r="O13" s="13"/>
    </row>
    <row r="14" spans="1:23" s="12" customFormat="1" x14ac:dyDescent="0.45">
      <c r="A14" s="154"/>
      <c r="C14" s="12" t="s">
        <v>136</v>
      </c>
      <c r="L14" s="13"/>
      <c r="M14" s="13"/>
      <c r="N14" s="13"/>
      <c r="O14" s="13"/>
    </row>
    <row r="15" spans="1:23" s="12" customFormat="1" x14ac:dyDescent="0.45">
      <c r="A15" s="154"/>
      <c r="C15" s="12" t="s">
        <v>162</v>
      </c>
      <c r="L15" s="13"/>
      <c r="M15" s="13"/>
      <c r="N15" s="13"/>
      <c r="O15" s="13"/>
    </row>
    <row r="16" spans="1:23" s="12" customFormat="1" x14ac:dyDescent="0.45">
      <c r="A16" s="154"/>
      <c r="C16" s="33" t="s">
        <v>140</v>
      </c>
      <c r="L16" s="13"/>
      <c r="M16" s="13"/>
      <c r="N16" s="13"/>
      <c r="O16" s="13"/>
    </row>
    <row r="17" spans="1:15" s="12" customFormat="1" x14ac:dyDescent="0.45">
      <c r="A17" s="154"/>
      <c r="C17" s="33" t="s">
        <v>143</v>
      </c>
      <c r="L17" s="13"/>
      <c r="M17" s="13"/>
      <c r="N17" s="13"/>
      <c r="O17" s="13"/>
    </row>
    <row r="18" spans="1:15" s="12" customFormat="1" x14ac:dyDescent="0.45">
      <c r="A18" s="154"/>
      <c r="C18" s="33" t="s">
        <v>155</v>
      </c>
      <c r="L18" s="13"/>
      <c r="M18" s="13"/>
      <c r="N18" s="13"/>
      <c r="O18" s="13"/>
    </row>
    <row r="19" spans="1:15" s="12" customFormat="1" x14ac:dyDescent="0.45">
      <c r="A19" s="154"/>
      <c r="C19" s="33" t="s">
        <v>141</v>
      </c>
      <c r="L19" s="13"/>
      <c r="M19" s="13"/>
      <c r="N19" s="13"/>
      <c r="O19" s="13"/>
    </row>
    <row r="20" spans="1:15" s="12" customFormat="1" x14ac:dyDescent="0.45">
      <c r="A20" s="154"/>
      <c r="C20" s="12" t="s">
        <v>159</v>
      </c>
      <c r="L20" s="13"/>
      <c r="M20" s="13"/>
      <c r="N20" s="13"/>
      <c r="O20" s="13"/>
    </row>
    <row r="21" spans="1:15" s="12" customFormat="1" x14ac:dyDescent="0.45">
      <c r="A21" s="154"/>
      <c r="C21" s="12" t="s">
        <v>158</v>
      </c>
      <c r="L21" s="13"/>
      <c r="M21" s="13"/>
      <c r="N21" s="13"/>
      <c r="O21" s="13"/>
    </row>
    <row r="22" spans="1:15" s="12" customFormat="1" x14ac:dyDescent="0.45">
      <c r="A22" s="154"/>
      <c r="L22" s="13"/>
      <c r="M22" s="13"/>
      <c r="N22" s="13"/>
      <c r="O22" s="13"/>
    </row>
    <row r="23" spans="1:15" s="12" customFormat="1" x14ac:dyDescent="0.45">
      <c r="A23" s="154"/>
      <c r="L23" s="13"/>
      <c r="M23" s="13"/>
      <c r="N23" s="13"/>
      <c r="O23" s="13"/>
    </row>
    <row r="24" spans="1:15" s="12" customFormat="1" x14ac:dyDescent="0.45">
      <c r="A24" s="154"/>
      <c r="L24" s="13"/>
      <c r="M24" s="13"/>
      <c r="N24" s="13"/>
      <c r="O24" s="13"/>
    </row>
    <row r="25" spans="1:15" s="12" customFormat="1" x14ac:dyDescent="0.45">
      <c r="A25" s="154"/>
      <c r="L25" s="13"/>
      <c r="M25" s="13"/>
      <c r="N25" s="13"/>
      <c r="O25" s="13"/>
    </row>
    <row r="26" spans="1:15" s="12" customFormat="1" x14ac:dyDescent="0.45">
      <c r="A26" s="154"/>
      <c r="L26" s="13"/>
      <c r="M26" s="13"/>
      <c r="N26" s="13"/>
      <c r="O26" s="13"/>
    </row>
    <row r="27" spans="1:15" s="12" customFormat="1" x14ac:dyDescent="0.45">
      <c r="A27" s="154"/>
      <c r="L27" s="13"/>
      <c r="M27" s="13"/>
      <c r="N27" s="13"/>
      <c r="O27" s="13"/>
    </row>
    <row r="28" spans="1:15" s="12" customFormat="1" x14ac:dyDescent="0.45">
      <c r="A28" s="154"/>
      <c r="L28" s="13"/>
      <c r="M28" s="13"/>
      <c r="N28" s="13"/>
      <c r="O28" s="13"/>
    </row>
    <row r="29" spans="1:15" s="12" customFormat="1" x14ac:dyDescent="0.45">
      <c r="A29" s="154"/>
      <c r="L29" s="13"/>
      <c r="M29" s="13"/>
      <c r="N29" s="13"/>
      <c r="O29" s="13"/>
    </row>
    <row r="30" spans="1:15" s="12" customFormat="1" x14ac:dyDescent="0.45">
      <c r="A30" s="154"/>
      <c r="L30" s="13"/>
      <c r="M30" s="13"/>
      <c r="N30" s="13"/>
      <c r="O30" s="13"/>
    </row>
    <row r="31" spans="1:15" s="12" customFormat="1" x14ac:dyDescent="0.45">
      <c r="A31" s="154"/>
      <c r="L31" s="13"/>
      <c r="M31" s="13"/>
      <c r="N31" s="13"/>
      <c r="O31" s="13"/>
    </row>
    <row r="32" spans="1:15" s="12" customFormat="1" x14ac:dyDescent="0.45">
      <c r="A32" s="154"/>
      <c r="L32" s="13"/>
      <c r="M32" s="13"/>
      <c r="N32" s="13"/>
      <c r="O32" s="13"/>
    </row>
    <row r="33" spans="1:15" s="12" customFormat="1" x14ac:dyDescent="0.45">
      <c r="A33" s="154"/>
      <c r="L33" s="13"/>
      <c r="M33" s="13"/>
      <c r="N33" s="13"/>
      <c r="O33" s="13"/>
    </row>
    <row r="34" spans="1:15" s="12" customFormat="1" x14ac:dyDescent="0.45">
      <c r="A34" s="154"/>
      <c r="L34" s="13"/>
      <c r="M34" s="13"/>
      <c r="N34" s="13"/>
      <c r="O34" s="13"/>
    </row>
    <row r="35" spans="1:15" s="12" customFormat="1" x14ac:dyDescent="0.45">
      <c r="A35" s="154"/>
      <c r="L35" s="13"/>
      <c r="M35" s="13"/>
      <c r="N35" s="13"/>
      <c r="O35" s="13"/>
    </row>
    <row r="36" spans="1:15" s="12" customFormat="1" x14ac:dyDescent="0.45">
      <c r="A36" s="154"/>
      <c r="L36" s="13"/>
      <c r="M36" s="13"/>
      <c r="N36" s="13"/>
      <c r="O36" s="13"/>
    </row>
    <row r="37" spans="1:15" s="12" customFormat="1" x14ac:dyDescent="0.45">
      <c r="A37" s="154"/>
      <c r="L37" s="13"/>
      <c r="M37" s="13"/>
      <c r="N37" s="13"/>
      <c r="O37" s="13"/>
    </row>
    <row r="38" spans="1:15" s="12" customFormat="1" x14ac:dyDescent="0.45">
      <c r="A38" s="154"/>
      <c r="L38" s="13"/>
      <c r="M38" s="13"/>
      <c r="N38" s="13"/>
      <c r="O38" s="13"/>
    </row>
    <row r="39" spans="1:15" s="12" customFormat="1" x14ac:dyDescent="0.45">
      <c r="A39" s="154"/>
      <c r="L39" s="13"/>
      <c r="M39" s="13"/>
      <c r="N39" s="13"/>
      <c r="O39" s="13"/>
    </row>
    <row r="40" spans="1:15" s="12" customFormat="1" x14ac:dyDescent="0.45">
      <c r="A40" s="154"/>
      <c r="L40" s="13"/>
      <c r="M40" s="13"/>
      <c r="N40" s="13"/>
      <c r="O40" s="13"/>
    </row>
    <row r="41" spans="1:15" s="12" customFormat="1" x14ac:dyDescent="0.45">
      <c r="A41" s="154"/>
      <c r="L41" s="13"/>
      <c r="M41" s="13"/>
      <c r="N41" s="13"/>
      <c r="O41" s="13"/>
    </row>
  </sheetData>
  <mergeCells count="10">
    <mergeCell ref="B2:B3"/>
    <mergeCell ref="D2:E2"/>
    <mergeCell ref="J2:K2"/>
    <mergeCell ref="L2:L3"/>
    <mergeCell ref="G2:I2"/>
    <mergeCell ref="R2:R3"/>
    <mergeCell ref="F2:F3"/>
    <mergeCell ref="O2:O3"/>
    <mergeCell ref="N2:N3"/>
    <mergeCell ref="M2:M3"/>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934B-E24A-42BA-8633-1F40F775A13F}">
  <dimension ref="A1:O246"/>
  <sheetViews>
    <sheetView workbookViewId="0">
      <selection activeCell="F15" sqref="F15:L29"/>
    </sheetView>
  </sheetViews>
  <sheetFormatPr baseColWidth="10" defaultColWidth="15.59765625" defaultRowHeight="14.25" x14ac:dyDescent="0.45"/>
  <cols>
    <col min="1" max="1" width="1.59765625" style="12" customWidth="1"/>
    <col min="2" max="2" width="4.3984375" style="12" customWidth="1"/>
    <col min="3" max="3" width="24" style="1" customWidth="1"/>
    <col min="4" max="4" width="7.33203125" style="1" customWidth="1"/>
    <col min="5" max="5" width="8.3984375" style="1" customWidth="1"/>
    <col min="6" max="6" width="1.59765625" style="1" customWidth="1"/>
    <col min="7" max="7" width="2.9296875" style="1" customWidth="1"/>
    <col min="8" max="8" width="4.6640625" style="1" customWidth="1"/>
    <col min="9" max="9" width="22.265625" style="12" customWidth="1"/>
    <col min="10" max="10" width="27" style="12" customWidth="1"/>
    <col min="11" max="11" width="10" style="12" customWidth="1"/>
    <col min="12" max="12" width="1.59765625" style="1" customWidth="1"/>
    <col min="13" max="13" width="8.59765625" style="12" customWidth="1"/>
    <col min="14" max="14" width="8.59765625" style="1" customWidth="1"/>
    <col min="15" max="15" width="1.59765625" style="1" customWidth="1"/>
    <col min="16" max="16384" width="15.59765625" style="1"/>
  </cols>
  <sheetData>
    <row r="1" spans="2:12" s="12" customFormat="1" x14ac:dyDescent="0.45"/>
    <row r="2" spans="2:12" s="31" customFormat="1" ht="15.75" x14ac:dyDescent="0.5">
      <c r="B2" s="31" t="s">
        <v>30</v>
      </c>
    </row>
    <row r="3" spans="2:12" s="12" customFormat="1" x14ac:dyDescent="0.45">
      <c r="B3" s="12" t="s">
        <v>34</v>
      </c>
      <c r="C3" s="12" t="s">
        <v>38</v>
      </c>
      <c r="D3" s="12" t="s">
        <v>29</v>
      </c>
      <c r="E3" s="32">
        <f>'B-Std.-Kosten RüE'!E4</f>
        <v>51.758591999999993</v>
      </c>
    </row>
    <row r="4" spans="2:12" s="12" customFormat="1" x14ac:dyDescent="0.45">
      <c r="B4" s="12" t="s">
        <v>34</v>
      </c>
      <c r="C4" s="12" t="s">
        <v>35</v>
      </c>
      <c r="D4" s="12" t="s">
        <v>29</v>
      </c>
      <c r="E4" s="32">
        <f>'B-Std.-Kosten RüE'!E5</f>
        <v>45.794072451282055</v>
      </c>
    </row>
    <row r="5" spans="2:12" s="12" customFormat="1" x14ac:dyDescent="0.45">
      <c r="B5" s="12" t="s">
        <v>34</v>
      </c>
      <c r="C5" s="12" t="s">
        <v>36</v>
      </c>
      <c r="D5" s="12" t="s">
        <v>29</v>
      </c>
      <c r="E5" s="32">
        <f>'B-Std.-Kosten RüE'!E6</f>
        <v>39.225798555897427</v>
      </c>
    </row>
    <row r="6" spans="2:12" s="12" customFormat="1" x14ac:dyDescent="0.45">
      <c r="B6" s="12" t="s">
        <v>34</v>
      </c>
      <c r="C6" s="12" t="s">
        <v>37</v>
      </c>
      <c r="D6" s="12" t="s">
        <v>29</v>
      </c>
      <c r="E6" s="32">
        <f>'B-Std.-Kosten RüE'!E7</f>
        <v>34.312128008205129</v>
      </c>
    </row>
    <row r="7" spans="2:12" s="12" customFormat="1" x14ac:dyDescent="0.45">
      <c r="B7" s="12" t="s">
        <v>34</v>
      </c>
      <c r="C7" s="12" t="s">
        <v>7</v>
      </c>
      <c r="D7" s="12" t="s">
        <v>29</v>
      </c>
      <c r="E7" s="32">
        <f>'B-Std.-Kosten RüE'!E8</f>
        <v>34.312128008205129</v>
      </c>
    </row>
    <row r="8" spans="2:12" s="12" customFormat="1" x14ac:dyDescent="0.45">
      <c r="B8" s="12" t="s">
        <v>34</v>
      </c>
      <c r="C8" s="12" t="s">
        <v>9</v>
      </c>
      <c r="D8" s="12" t="s">
        <v>29</v>
      </c>
      <c r="E8" s="32">
        <f>'B-Std.-Kosten RüE'!E9</f>
        <v>23.453111999999997</v>
      </c>
    </row>
    <row r="9" spans="2:12" s="12" customFormat="1" x14ac:dyDescent="0.45">
      <c r="B9" s="12" t="s">
        <v>34</v>
      </c>
      <c r="C9" s="12" t="s">
        <v>48</v>
      </c>
      <c r="D9" s="12" t="s">
        <v>29</v>
      </c>
      <c r="E9" s="32">
        <f>'B-Std.-Kosten RüE'!E10</f>
        <v>32.349119999999999</v>
      </c>
    </row>
    <row r="10" spans="2:12" s="12" customFormat="1" x14ac:dyDescent="0.45">
      <c r="E10" s="32"/>
    </row>
    <row r="11" spans="2:12" s="12" customFormat="1" x14ac:dyDescent="0.45">
      <c r="E11" s="32"/>
    </row>
    <row r="12" spans="2:12" s="12" customFormat="1" x14ac:dyDescent="0.45">
      <c r="E12" s="32"/>
    </row>
    <row r="13" spans="2:12" s="12" customFormat="1" x14ac:dyDescent="0.45"/>
    <row r="14" spans="2:12" s="12" customFormat="1" ht="6" customHeight="1" x14ac:dyDescent="0.45"/>
    <row r="15" spans="2:12" s="33" customFormat="1" ht="17.25" x14ac:dyDescent="0.45">
      <c r="G15" s="34" t="s">
        <v>98</v>
      </c>
      <c r="J15" s="12"/>
      <c r="K15" s="12"/>
      <c r="L15" s="12"/>
    </row>
    <row r="16" spans="2:12" s="33" customFormat="1" ht="6" customHeight="1" x14ac:dyDescent="0.45">
      <c r="J16" s="12"/>
      <c r="K16" s="12"/>
      <c r="L16" s="12"/>
    </row>
    <row r="17" spans="7:15" s="33" customFormat="1" x14ac:dyDescent="0.45">
      <c r="G17" s="35" t="s">
        <v>99</v>
      </c>
      <c r="J17" s="12"/>
      <c r="K17" s="12"/>
      <c r="L17" s="12"/>
    </row>
    <row r="18" spans="7:15" s="33" customFormat="1" x14ac:dyDescent="0.45">
      <c r="G18" s="88" t="s">
        <v>50</v>
      </c>
      <c r="H18" s="89" t="s">
        <v>101</v>
      </c>
      <c r="I18" s="90"/>
      <c r="J18" s="91"/>
      <c r="K18" s="93">
        <v>11</v>
      </c>
      <c r="L18" s="12"/>
    </row>
    <row r="19" spans="7:15" s="33" customFormat="1" x14ac:dyDescent="0.45">
      <c r="G19" s="88" t="s">
        <v>51</v>
      </c>
      <c r="H19" s="89" t="s">
        <v>102</v>
      </c>
      <c r="I19" s="90"/>
      <c r="J19" s="91"/>
      <c r="K19" s="94">
        <v>4</v>
      </c>
      <c r="N19" s="97">
        <f>K18*K19</f>
        <v>44</v>
      </c>
      <c r="O19" s="33" t="s">
        <v>107</v>
      </c>
    </row>
    <row r="20" spans="7:15" s="33" customFormat="1" x14ac:dyDescent="0.45">
      <c r="G20" s="88" t="s">
        <v>52</v>
      </c>
      <c r="H20" s="89" t="s">
        <v>103</v>
      </c>
      <c r="I20" s="90"/>
      <c r="J20" s="91"/>
      <c r="K20" s="95">
        <v>42</v>
      </c>
      <c r="L20" s="12"/>
    </row>
    <row r="21" spans="7:15" s="33" customFormat="1" x14ac:dyDescent="0.45">
      <c r="G21" s="88" t="s">
        <v>53</v>
      </c>
      <c r="H21" s="89" t="s">
        <v>104</v>
      </c>
      <c r="I21" s="90"/>
      <c r="J21" s="91"/>
      <c r="K21" s="96">
        <v>3</v>
      </c>
      <c r="L21" s="12"/>
    </row>
    <row r="22" spans="7:15" s="33" customFormat="1" x14ac:dyDescent="0.45">
      <c r="G22" s="98" t="s">
        <v>54</v>
      </c>
      <c r="H22" s="102" t="s">
        <v>108</v>
      </c>
      <c r="I22" s="99"/>
      <c r="J22" s="100"/>
      <c r="K22" s="101">
        <f>K18*K19*K20*K21/100</f>
        <v>55.44</v>
      </c>
      <c r="L22" s="12"/>
    </row>
    <row r="23" spans="7:15" s="33" customFormat="1" ht="6" customHeight="1" x14ac:dyDescent="0.45">
      <c r="J23" s="12"/>
      <c r="K23" s="12"/>
      <c r="L23" s="12"/>
    </row>
    <row r="24" spans="7:15" s="33" customFormat="1" x14ac:dyDescent="0.45">
      <c r="G24" s="35" t="s">
        <v>109</v>
      </c>
      <c r="J24" s="12"/>
      <c r="K24" s="12"/>
      <c r="L24" s="12"/>
    </row>
    <row r="25" spans="7:15" s="33" customFormat="1" x14ac:dyDescent="0.45">
      <c r="G25" s="88" t="s">
        <v>105</v>
      </c>
      <c r="H25" s="89" t="s">
        <v>100</v>
      </c>
      <c r="I25" s="90"/>
      <c r="J25" s="91"/>
      <c r="K25" s="92">
        <f>AVERAGE(E4:E6)</f>
        <v>39.777333005128206</v>
      </c>
      <c r="L25" s="12"/>
    </row>
    <row r="26" spans="7:15" s="33" customFormat="1" x14ac:dyDescent="0.45">
      <c r="G26" s="88" t="s">
        <v>106</v>
      </c>
      <c r="H26" s="139">
        <f>N19</f>
        <v>44</v>
      </c>
      <c r="I26" s="140"/>
      <c r="J26" s="141"/>
      <c r="K26" s="103">
        <v>35</v>
      </c>
      <c r="L26" s="12"/>
    </row>
    <row r="27" spans="7:15" s="33" customFormat="1" x14ac:dyDescent="0.45">
      <c r="G27" s="88" t="s">
        <v>110</v>
      </c>
      <c r="H27" s="89" t="s">
        <v>111</v>
      </c>
      <c r="I27" s="90"/>
      <c r="J27" s="91"/>
      <c r="K27" s="104">
        <v>6</v>
      </c>
      <c r="L27" s="97"/>
    </row>
    <row r="28" spans="7:15" s="33" customFormat="1" x14ac:dyDescent="0.45">
      <c r="G28" s="98" t="s">
        <v>112</v>
      </c>
      <c r="H28" s="102" t="s">
        <v>113</v>
      </c>
      <c r="I28" s="99"/>
      <c r="J28" s="100"/>
      <c r="K28" s="101">
        <f>K25*K26*K27/60</f>
        <v>139.22066551794873</v>
      </c>
      <c r="L28" s="12"/>
    </row>
    <row r="29" spans="7:15" s="33" customFormat="1" ht="5" customHeight="1" x14ac:dyDescent="0.45">
      <c r="J29" s="12"/>
      <c r="K29" s="12"/>
      <c r="L29" s="12"/>
    </row>
    <row r="30" spans="7:15" s="33" customFormat="1" x14ac:dyDescent="0.45">
      <c r="J30" s="12"/>
      <c r="K30" s="12"/>
      <c r="L30" s="12"/>
    </row>
    <row r="31" spans="7:15" s="12" customFormat="1" x14ac:dyDescent="0.45"/>
    <row r="32" spans="7:15" s="12" customFormat="1" x14ac:dyDescent="0.45"/>
    <row r="33" s="12" customFormat="1" x14ac:dyDescent="0.45"/>
    <row r="34" s="12" customFormat="1" x14ac:dyDescent="0.45"/>
    <row r="35" s="12" customFormat="1" x14ac:dyDescent="0.45"/>
    <row r="36" s="12" customFormat="1" x14ac:dyDescent="0.45"/>
    <row r="37" s="12" customFormat="1" x14ac:dyDescent="0.45"/>
    <row r="38" s="12" customFormat="1" x14ac:dyDescent="0.45"/>
    <row r="39" s="12" customFormat="1" x14ac:dyDescent="0.45"/>
    <row r="40" s="12" customFormat="1" x14ac:dyDescent="0.45"/>
    <row r="41" s="12" customFormat="1" x14ac:dyDescent="0.45"/>
    <row r="42" s="12" customFormat="1" x14ac:dyDescent="0.45"/>
    <row r="43" s="12" customFormat="1" x14ac:dyDescent="0.45"/>
    <row r="44" s="12" customFormat="1" x14ac:dyDescent="0.45"/>
    <row r="45" s="12" customFormat="1" x14ac:dyDescent="0.45"/>
    <row r="46" s="12" customFormat="1" x14ac:dyDescent="0.45"/>
    <row r="47" s="12" customFormat="1" x14ac:dyDescent="0.45"/>
    <row r="48"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sheetData>
  <sheetProtection sheet="1" objects="1" scenarios="1"/>
  <mergeCells count="1">
    <mergeCell ref="H26:J26"/>
  </mergeCell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9F46-B53F-4D9A-8F92-A79A20256513}">
  <dimension ref="A1:L259"/>
  <sheetViews>
    <sheetView topLeftCell="D1" workbookViewId="0">
      <selection activeCell="P9" sqref="P9"/>
    </sheetView>
  </sheetViews>
  <sheetFormatPr baseColWidth="10" defaultColWidth="15.59765625" defaultRowHeight="14.25" x14ac:dyDescent="0.45"/>
  <cols>
    <col min="1" max="1" width="1.59765625" style="12" customWidth="1"/>
    <col min="2" max="2" width="4.3984375" style="12" customWidth="1"/>
    <col min="3" max="3" width="24" style="1" customWidth="1"/>
    <col min="4" max="4" width="7.33203125" style="1" customWidth="1"/>
    <col min="5" max="5" width="8.3984375" style="1" customWidth="1"/>
    <col min="6" max="6" width="1.59765625" style="1" customWidth="1"/>
    <col min="7" max="7" width="4.6640625" style="1" customWidth="1"/>
    <col min="8" max="8" width="23.73046875" style="12" customWidth="1"/>
    <col min="9" max="9" width="41.1328125" style="12" customWidth="1"/>
    <col min="10" max="10" width="10.3984375" style="1" customWidth="1"/>
    <col min="11" max="11" width="8.33203125" style="12" customWidth="1"/>
    <col min="12" max="12" width="11.59765625" style="1" customWidth="1"/>
    <col min="13" max="13" width="1.59765625" style="1" customWidth="1"/>
    <col min="14" max="16384" width="15.59765625" style="1"/>
  </cols>
  <sheetData>
    <row r="1" spans="2:12" s="12" customFormat="1" x14ac:dyDescent="0.45"/>
    <row r="2" spans="2:12" s="31" customFormat="1" ht="15.75" x14ac:dyDescent="0.5">
      <c r="B2" s="31" t="s">
        <v>30</v>
      </c>
    </row>
    <row r="3" spans="2:12" s="12" customFormat="1" x14ac:dyDescent="0.45">
      <c r="B3" s="12" t="s">
        <v>34</v>
      </c>
      <c r="C3" s="12" t="s">
        <v>38</v>
      </c>
      <c r="D3" s="12" t="s">
        <v>29</v>
      </c>
      <c r="E3" s="32">
        <f>'B-Std.-Kosten RüE'!E4</f>
        <v>51.758591999999993</v>
      </c>
    </row>
    <row r="4" spans="2:12" s="12" customFormat="1" x14ac:dyDescent="0.45">
      <c r="B4" s="12" t="s">
        <v>34</v>
      </c>
      <c r="C4" s="12" t="s">
        <v>35</v>
      </c>
      <c r="D4" s="12" t="s">
        <v>29</v>
      </c>
      <c r="E4" s="32">
        <f>'B-Std.-Kosten RüE'!E5</f>
        <v>45.794072451282055</v>
      </c>
    </row>
    <row r="5" spans="2:12" s="12" customFormat="1" x14ac:dyDescent="0.45">
      <c r="B5" s="12" t="s">
        <v>34</v>
      </c>
      <c r="C5" s="12" t="s">
        <v>36</v>
      </c>
      <c r="D5" s="12" t="s">
        <v>29</v>
      </c>
      <c r="E5" s="32">
        <f>'B-Std.-Kosten RüE'!E6</f>
        <v>39.225798555897427</v>
      </c>
    </row>
    <row r="6" spans="2:12" s="12" customFormat="1" x14ac:dyDescent="0.45">
      <c r="B6" s="12" t="s">
        <v>34</v>
      </c>
      <c r="C6" s="12" t="s">
        <v>37</v>
      </c>
      <c r="D6" s="12" t="s">
        <v>29</v>
      </c>
      <c r="E6" s="32">
        <f>'B-Std.-Kosten RüE'!E7</f>
        <v>34.312128008205129</v>
      </c>
    </row>
    <row r="7" spans="2:12" s="12" customFormat="1" x14ac:dyDescent="0.45">
      <c r="B7" s="12" t="s">
        <v>34</v>
      </c>
      <c r="C7" s="12" t="s">
        <v>7</v>
      </c>
      <c r="D7" s="12" t="s">
        <v>29</v>
      </c>
      <c r="E7" s="32">
        <f>'B-Std.-Kosten RüE'!E8</f>
        <v>34.312128008205129</v>
      </c>
    </row>
    <row r="8" spans="2:12" s="12" customFormat="1" x14ac:dyDescent="0.45">
      <c r="B8" s="12" t="s">
        <v>34</v>
      </c>
      <c r="C8" s="12" t="s">
        <v>9</v>
      </c>
      <c r="D8" s="12" t="s">
        <v>29</v>
      </c>
      <c r="E8" s="32">
        <f>'B-Std.-Kosten RüE'!E9</f>
        <v>23.453111999999997</v>
      </c>
    </row>
    <row r="9" spans="2:12" s="12" customFormat="1" x14ac:dyDescent="0.45">
      <c r="B9" s="12" t="s">
        <v>34</v>
      </c>
      <c r="C9" s="12" t="s">
        <v>48</v>
      </c>
      <c r="D9" s="12" t="s">
        <v>29</v>
      </c>
      <c r="E9" s="32">
        <f>'B-Std.-Kosten RüE'!E10</f>
        <v>32.349119999999999</v>
      </c>
    </row>
    <row r="10" spans="2:12" s="12" customFormat="1" x14ac:dyDescent="0.45">
      <c r="E10" s="32"/>
    </row>
    <row r="11" spans="2:12" s="12" customFormat="1" x14ac:dyDescent="0.45">
      <c r="E11" s="32"/>
    </row>
    <row r="12" spans="2:12" s="12" customFormat="1" x14ac:dyDescent="0.45">
      <c r="E12" s="32"/>
    </row>
    <row r="13" spans="2:12" s="12" customFormat="1" x14ac:dyDescent="0.45"/>
    <row r="14" spans="2:12" s="12" customFormat="1" ht="6" customHeight="1" x14ac:dyDescent="0.45"/>
    <row r="15" spans="2:12" s="33" customFormat="1" ht="17.25" x14ac:dyDescent="0.45">
      <c r="G15" s="34" t="s">
        <v>65</v>
      </c>
      <c r="I15" s="12"/>
      <c r="J15" s="12"/>
    </row>
    <row r="16" spans="2:12" s="33" customFormat="1" ht="15.75" x14ac:dyDescent="0.45">
      <c r="G16" s="58" t="s">
        <v>66</v>
      </c>
      <c r="I16" s="12"/>
      <c r="J16" s="125" t="s">
        <v>70</v>
      </c>
      <c r="K16" s="125" t="s">
        <v>75</v>
      </c>
      <c r="L16" s="125" t="s">
        <v>77</v>
      </c>
    </row>
    <row r="17" spans="7:12" s="35" customFormat="1" ht="15" customHeight="1" x14ac:dyDescent="0.45">
      <c r="G17" s="35" t="s">
        <v>74</v>
      </c>
      <c r="H17" s="35" t="s">
        <v>68</v>
      </c>
      <c r="I17" s="35" t="s">
        <v>69</v>
      </c>
      <c r="J17" s="126"/>
      <c r="K17" s="126" t="s">
        <v>44</v>
      </c>
      <c r="L17" s="126" t="s">
        <v>45</v>
      </c>
    </row>
    <row r="18" spans="7:12" s="33" customFormat="1" ht="32" customHeight="1" x14ac:dyDescent="0.45">
      <c r="G18" s="59">
        <v>1</v>
      </c>
      <c r="H18" s="60" t="s">
        <v>48</v>
      </c>
      <c r="I18" s="63" t="s">
        <v>82</v>
      </c>
      <c r="J18" s="64">
        <v>4</v>
      </c>
      <c r="K18" s="65">
        <f>E9</f>
        <v>32.349119999999999</v>
      </c>
      <c r="L18" s="66">
        <f>G18*J18*K18</f>
        <v>129.39648</v>
      </c>
    </row>
    <row r="19" spans="7:12" s="33" customFormat="1" ht="32" customHeight="1" x14ac:dyDescent="0.45">
      <c r="G19" s="59">
        <v>1</v>
      </c>
      <c r="H19" s="60" t="s">
        <v>48</v>
      </c>
      <c r="I19" s="63" t="s">
        <v>76</v>
      </c>
      <c r="J19" s="64">
        <v>8</v>
      </c>
      <c r="K19" s="65">
        <f>E9</f>
        <v>32.349119999999999</v>
      </c>
      <c r="L19" s="66">
        <f>G19*J19*K19</f>
        <v>258.79295999999999</v>
      </c>
    </row>
    <row r="20" spans="7:12" s="33" customFormat="1" ht="32" customHeight="1" x14ac:dyDescent="0.45">
      <c r="G20" s="59">
        <v>5</v>
      </c>
      <c r="H20" s="60" t="s">
        <v>39</v>
      </c>
      <c r="I20" s="63" t="s">
        <v>73</v>
      </c>
      <c r="J20" s="64">
        <v>1.5</v>
      </c>
      <c r="K20" s="65">
        <f>E4</f>
        <v>45.794072451282055</v>
      </c>
      <c r="L20" s="66">
        <f t="shared" ref="L20:L24" si="0">G20*J20*K20</f>
        <v>343.4555433846154</v>
      </c>
    </row>
    <row r="21" spans="7:12" s="33" customFormat="1" ht="15" customHeight="1" x14ac:dyDescent="0.45">
      <c r="G21" s="59">
        <v>1</v>
      </c>
      <c r="H21" s="60" t="s">
        <v>48</v>
      </c>
      <c r="I21" s="63" t="s">
        <v>78</v>
      </c>
      <c r="J21" s="64">
        <v>3.75</v>
      </c>
      <c r="K21" s="65">
        <f>E9</f>
        <v>32.349119999999999</v>
      </c>
      <c r="L21" s="66">
        <f t="shared" si="0"/>
        <v>121.3092</v>
      </c>
    </row>
    <row r="22" spans="7:12" s="33" customFormat="1" ht="15" customHeight="1" x14ac:dyDescent="0.45">
      <c r="G22" s="59">
        <v>1</v>
      </c>
      <c r="H22" s="60" t="s">
        <v>81</v>
      </c>
      <c r="I22" s="63" t="s">
        <v>49</v>
      </c>
      <c r="J22" s="64">
        <v>1.75</v>
      </c>
      <c r="K22" s="65">
        <f>E3</f>
        <v>51.758591999999993</v>
      </c>
      <c r="L22" s="66">
        <f t="shared" si="0"/>
        <v>90.577535999999981</v>
      </c>
    </row>
    <row r="23" spans="7:12" s="33" customFormat="1" ht="15" customHeight="1" x14ac:dyDescent="0.45">
      <c r="G23" s="59">
        <v>1</v>
      </c>
      <c r="H23" s="60" t="s">
        <v>48</v>
      </c>
      <c r="I23" s="63" t="s">
        <v>79</v>
      </c>
      <c r="J23" s="64">
        <v>2</v>
      </c>
      <c r="K23" s="65">
        <f>E9</f>
        <v>32.349119999999999</v>
      </c>
      <c r="L23" s="66">
        <f t="shared" si="0"/>
        <v>64.698239999999998</v>
      </c>
    </row>
    <row r="24" spans="7:12" s="33" customFormat="1" ht="15" customHeight="1" x14ac:dyDescent="0.45">
      <c r="G24" s="59">
        <v>1</v>
      </c>
      <c r="H24" s="60" t="s">
        <v>48</v>
      </c>
      <c r="I24" s="63" t="s">
        <v>80</v>
      </c>
      <c r="J24" s="64">
        <v>2</v>
      </c>
      <c r="K24" s="65">
        <f>E9</f>
        <v>32.349119999999999</v>
      </c>
      <c r="L24" s="66">
        <f t="shared" si="0"/>
        <v>64.698239999999998</v>
      </c>
    </row>
    <row r="25" spans="7:12" s="33" customFormat="1" ht="4.05" customHeight="1" x14ac:dyDescent="0.45">
      <c r="G25" s="10"/>
      <c r="H25" s="10"/>
      <c r="I25" s="10"/>
      <c r="J25" s="10"/>
      <c r="K25" s="10"/>
      <c r="L25" s="10"/>
    </row>
    <row r="26" spans="7:12" s="33" customFormat="1" ht="15" customHeight="1" x14ac:dyDescent="0.45">
      <c r="G26" s="61" t="s">
        <v>83</v>
      </c>
      <c r="H26" s="62"/>
      <c r="I26" s="62"/>
      <c r="J26" s="62"/>
      <c r="K26" s="62"/>
      <c r="L26" s="67">
        <f>SUM(L18:L24)</f>
        <v>1072.9281993846155</v>
      </c>
    </row>
    <row r="27" spans="7:12" s="12" customFormat="1" ht="7.05" customHeight="1" x14ac:dyDescent="0.45"/>
    <row r="28" spans="7:12" s="12" customFormat="1" ht="15" customHeight="1" x14ac:dyDescent="0.45">
      <c r="G28" s="71" t="s">
        <v>71</v>
      </c>
      <c r="H28" s="72"/>
      <c r="I28" s="72"/>
      <c r="J28" s="73"/>
      <c r="K28" s="74">
        <v>45</v>
      </c>
    </row>
    <row r="29" spans="7:12" s="12" customFormat="1" x14ac:dyDescent="0.45">
      <c r="G29" s="75" t="s">
        <v>84</v>
      </c>
      <c r="H29" s="75"/>
      <c r="I29" s="68"/>
      <c r="J29" s="69"/>
      <c r="K29" s="70"/>
      <c r="L29" s="76">
        <f>L26/K28</f>
        <v>23.842848875213676</v>
      </c>
    </row>
    <row r="30" spans="7:12" s="12" customFormat="1" ht="6" customHeight="1" x14ac:dyDescent="0.45"/>
    <row r="31" spans="7:12" s="12" customFormat="1" x14ac:dyDescent="0.45"/>
    <row r="32" spans="7:12" s="12" customFormat="1" x14ac:dyDescent="0.45"/>
    <row r="33" spans="7:7" s="12" customFormat="1" x14ac:dyDescent="0.45"/>
    <row r="34" spans="7:7" s="12" customFormat="1" x14ac:dyDescent="0.45"/>
    <row r="35" spans="7:7" s="12" customFormat="1" x14ac:dyDescent="0.45">
      <c r="G35" s="57" t="s">
        <v>67</v>
      </c>
    </row>
    <row r="36" spans="7:7" s="12" customFormat="1" x14ac:dyDescent="0.45">
      <c r="G36" s="12" t="s">
        <v>85</v>
      </c>
    </row>
    <row r="37" spans="7:7" s="12" customFormat="1" x14ac:dyDescent="0.45">
      <c r="G37" s="12" t="s">
        <v>72</v>
      </c>
    </row>
    <row r="38" spans="7:7" s="12" customFormat="1" x14ac:dyDescent="0.45"/>
    <row r="39" spans="7:7" s="12" customFormat="1" x14ac:dyDescent="0.45"/>
    <row r="40" spans="7:7" s="12" customFormat="1" x14ac:dyDescent="0.45"/>
    <row r="41" spans="7:7" s="12" customFormat="1" x14ac:dyDescent="0.45"/>
    <row r="42" spans="7:7" s="12" customFormat="1" x14ac:dyDescent="0.45"/>
    <row r="43" spans="7:7" s="12" customFormat="1" x14ac:dyDescent="0.45"/>
    <row r="44" spans="7:7" s="12" customFormat="1" x14ac:dyDescent="0.45"/>
    <row r="45" spans="7:7" s="12" customFormat="1" x14ac:dyDescent="0.45"/>
    <row r="46" spans="7:7" s="12" customFormat="1" x14ac:dyDescent="0.45"/>
    <row r="47" spans="7:7" s="12" customFormat="1" x14ac:dyDescent="0.45"/>
    <row r="48" spans="7:7"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row r="254" s="12" customFormat="1" x14ac:dyDescent="0.45"/>
    <row r="255" s="12" customFormat="1" x14ac:dyDescent="0.45"/>
    <row r="256" s="12" customFormat="1" x14ac:dyDescent="0.45"/>
    <row r="257" s="12" customFormat="1" x14ac:dyDescent="0.45"/>
    <row r="258" s="12" customFormat="1" x14ac:dyDescent="0.45"/>
    <row r="259" s="12" customFormat="1" x14ac:dyDescent="0.45"/>
  </sheetData>
  <mergeCells count="3">
    <mergeCell ref="J16:J17"/>
    <mergeCell ref="K16:K17"/>
    <mergeCell ref="L16:L17"/>
  </mergeCell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13"/>
  <sheetViews>
    <sheetView workbookViewId="0">
      <selection activeCell="D20" sqref="D20"/>
    </sheetView>
  </sheetViews>
  <sheetFormatPr baseColWidth="10" defaultColWidth="9.06640625" defaultRowHeight="14.25" x14ac:dyDescent="0.45"/>
  <cols>
    <col min="1" max="1" width="1.59765625" style="12" customWidth="1"/>
    <col min="2" max="2" width="33.33203125" style="1" customWidth="1"/>
    <col min="3" max="3" width="10.59765625" style="1" customWidth="1"/>
    <col min="4" max="4" width="15.59765625" style="1" customWidth="1"/>
    <col min="5" max="5" width="12.59765625" style="1" customWidth="1"/>
    <col min="6" max="6" width="15.59765625" style="1" customWidth="1"/>
    <col min="7" max="7" width="12.59765625" style="1" customWidth="1"/>
    <col min="8" max="11" width="15.59765625" style="1" customWidth="1"/>
    <col min="12" max="12" width="18.86328125" style="1" customWidth="1"/>
    <col min="13" max="13" width="1.59765625" style="12" customWidth="1"/>
    <col min="14" max="16" width="9.06640625" style="12" customWidth="1"/>
    <col min="17" max="19" width="9.06640625" style="1" customWidth="1"/>
    <col min="20" max="16384" width="9.06640625" style="1"/>
  </cols>
  <sheetData>
    <row r="1" spans="1:16" s="12" customFormat="1" ht="6" customHeight="1" x14ac:dyDescent="0.45"/>
    <row r="2" spans="1:16" s="12" customFormat="1" ht="19.899999999999999" customHeight="1" x14ac:dyDescent="0.55000000000000004">
      <c r="B2" s="112" t="s">
        <v>11</v>
      </c>
      <c r="C2" s="114" t="s">
        <v>144</v>
      </c>
      <c r="D2" s="119" t="s">
        <v>13</v>
      </c>
      <c r="E2" s="118"/>
      <c r="F2" s="118"/>
      <c r="G2" s="118"/>
      <c r="H2" s="120"/>
      <c r="I2" s="116" t="s">
        <v>14</v>
      </c>
      <c r="J2" s="118"/>
      <c r="K2" s="118"/>
      <c r="L2" s="15"/>
    </row>
    <row r="3" spans="1:16" ht="53.25" customHeight="1" x14ac:dyDescent="0.55000000000000004">
      <c r="B3" s="113"/>
      <c r="C3" s="115"/>
      <c r="D3" s="6" t="s">
        <v>15</v>
      </c>
      <c r="E3" s="14" t="s">
        <v>16</v>
      </c>
      <c r="F3" s="19" t="s">
        <v>17</v>
      </c>
      <c r="G3" s="14" t="s">
        <v>18</v>
      </c>
      <c r="H3" s="19" t="s">
        <v>19</v>
      </c>
      <c r="I3" s="22" t="s">
        <v>20</v>
      </c>
      <c r="J3" s="16" t="s">
        <v>21</v>
      </c>
      <c r="K3" s="16" t="s">
        <v>22</v>
      </c>
      <c r="L3" s="23" t="s">
        <v>23</v>
      </c>
    </row>
    <row r="4" spans="1:16" s="4" customFormat="1" ht="36" customHeight="1" x14ac:dyDescent="0.45">
      <c r="A4" s="10"/>
      <c r="B4" s="174" t="s">
        <v>55</v>
      </c>
      <c r="C4" s="175">
        <f>'AVR von PW'!R4</f>
        <v>84483.863023999991</v>
      </c>
      <c r="D4" s="176">
        <v>1560</v>
      </c>
      <c r="E4" s="177">
        <v>0.12</v>
      </c>
      <c r="F4" s="176">
        <f>(1-E4)*D4</f>
        <v>1372.8</v>
      </c>
      <c r="G4" s="177">
        <v>0.6</v>
      </c>
      <c r="H4" s="176">
        <f>(1-G4)*F4</f>
        <v>549.12</v>
      </c>
      <c r="I4" s="178">
        <f>C4/F4</f>
        <v>61.541275512820505</v>
      </c>
      <c r="J4" s="178">
        <v>28</v>
      </c>
      <c r="K4" s="178">
        <f>I4+J4</f>
        <v>89.541275512820505</v>
      </c>
      <c r="L4" s="179">
        <f>K4/$K$4</f>
        <v>1</v>
      </c>
      <c r="M4" s="10"/>
      <c r="N4" s="10"/>
      <c r="O4" s="10"/>
      <c r="P4" s="10"/>
    </row>
    <row r="5" spans="1:16" s="4" customFormat="1" ht="36" customHeight="1" x14ac:dyDescent="0.45">
      <c r="A5" s="10"/>
      <c r="B5" s="180" t="s">
        <v>56</v>
      </c>
      <c r="C5" s="175">
        <f>'AVR von PW'!R5</f>
        <v>67676.605919999987</v>
      </c>
      <c r="D5" s="21">
        <v>1560</v>
      </c>
      <c r="E5" s="181">
        <v>0.12</v>
      </c>
      <c r="F5" s="21">
        <f>(1-E5)*D5</f>
        <v>1372.8</v>
      </c>
      <c r="G5" s="181">
        <v>0.18</v>
      </c>
      <c r="H5" s="21">
        <f>(1-G5)*F5</f>
        <v>1125.6960000000001</v>
      </c>
      <c r="I5" s="182">
        <f>C5/F5</f>
        <v>49.298226923076918</v>
      </c>
      <c r="J5" s="182">
        <v>28</v>
      </c>
      <c r="K5" s="182">
        <f>I5+J5</f>
        <v>77.298226923076925</v>
      </c>
      <c r="L5" s="183">
        <f>($K$4-K5)/$K$4</f>
        <v>0.1367307816381354</v>
      </c>
      <c r="M5" s="10"/>
      <c r="N5" s="10"/>
      <c r="O5" s="10"/>
      <c r="P5" s="10"/>
    </row>
    <row r="6" spans="1:16" s="4" customFormat="1" ht="36" customHeight="1" x14ac:dyDescent="0.45">
      <c r="A6" s="10"/>
      <c r="B6" s="180" t="s">
        <v>142</v>
      </c>
      <c r="C6" s="175">
        <f>'AVR von PW'!R6</f>
        <v>63419.330287999997</v>
      </c>
      <c r="D6" s="21">
        <v>1560</v>
      </c>
      <c r="E6" s="181">
        <v>0.1</v>
      </c>
      <c r="F6" s="21">
        <f>(1-E6)*D6</f>
        <v>1404</v>
      </c>
      <c r="G6" s="181">
        <v>0.18</v>
      </c>
      <c r="H6" s="21">
        <f>(1-G6)*F6</f>
        <v>1151.2800000000002</v>
      </c>
      <c r="I6" s="182">
        <f>C6/F6</f>
        <v>45.170463168091167</v>
      </c>
      <c r="J6" s="182">
        <v>28</v>
      </c>
      <c r="K6" s="182">
        <f>I6+J6</f>
        <v>73.170463168091175</v>
      </c>
      <c r="L6" s="183">
        <f>($K$4-K6)/$K$4</f>
        <v>0.18282978716765499</v>
      </c>
      <c r="M6" s="10"/>
      <c r="N6" s="10"/>
      <c r="O6" s="10"/>
      <c r="P6" s="10"/>
    </row>
    <row r="7" spans="1:16" s="4" customFormat="1" ht="36" customHeight="1" x14ac:dyDescent="0.45">
      <c r="A7" s="10"/>
      <c r="B7" s="26" t="s">
        <v>7</v>
      </c>
      <c r="C7" s="175">
        <f>'AVR von PW'!R7</f>
        <v>52887.012088000003</v>
      </c>
      <c r="D7" s="21">
        <v>1560</v>
      </c>
      <c r="E7" s="181">
        <v>7.0000000000000007E-2</v>
      </c>
      <c r="F7" s="21">
        <f>(1-E7)*D7</f>
        <v>1450.8</v>
      </c>
      <c r="G7" s="181">
        <v>0.12</v>
      </c>
      <c r="H7" s="21">
        <f>(1-G7)*F7</f>
        <v>1276.704</v>
      </c>
      <c r="I7" s="182">
        <f>C7/F7</f>
        <v>36.45368905982906</v>
      </c>
      <c r="J7" s="182">
        <v>20</v>
      </c>
      <c r="K7" s="182">
        <f>I7+J7</f>
        <v>56.45368905982906</v>
      </c>
      <c r="L7" s="183">
        <f>($K$4-K7)/$K$4</f>
        <v>0.36952328703709353</v>
      </c>
      <c r="M7" s="10"/>
      <c r="N7" s="10"/>
      <c r="O7" s="10"/>
      <c r="P7" s="10"/>
    </row>
    <row r="8" spans="1:16" s="4" customFormat="1" ht="36" customHeight="1" x14ac:dyDescent="0.45">
      <c r="A8" s="10"/>
      <c r="B8" s="26" t="s">
        <v>9</v>
      </c>
      <c r="C8" s="175">
        <f>'AVR von PW'!R8</f>
        <v>48094.684439119999</v>
      </c>
      <c r="D8" s="21">
        <v>1560</v>
      </c>
      <c r="E8" s="181">
        <v>0.05</v>
      </c>
      <c r="F8" s="21">
        <f>(1-E8)*D8</f>
        <v>1482</v>
      </c>
      <c r="G8" s="181">
        <v>0.12</v>
      </c>
      <c r="H8" s="21">
        <f>(1-G8)*F8</f>
        <v>1304.1600000000001</v>
      </c>
      <c r="I8" s="182">
        <f>C8/F8</f>
        <v>32.452553602645075</v>
      </c>
      <c r="J8" s="182">
        <v>20</v>
      </c>
      <c r="K8" s="182">
        <f>I8+J8</f>
        <v>52.452553602645075</v>
      </c>
      <c r="L8" s="183">
        <f>($K$4-K8)/$K$4</f>
        <v>0.41420810344459602</v>
      </c>
      <c r="M8" s="10"/>
      <c r="N8" s="10"/>
      <c r="O8" s="10"/>
      <c r="P8" s="10"/>
    </row>
    <row r="9" spans="1:16" s="4" customFormat="1" ht="36" customHeight="1" x14ac:dyDescent="0.45">
      <c r="A9" s="10"/>
      <c r="B9" s="26" t="s">
        <v>48</v>
      </c>
      <c r="C9" s="175">
        <f>'AVR von PW'!R9</f>
        <v>41805.043058479998</v>
      </c>
      <c r="D9" s="21">
        <v>1560</v>
      </c>
      <c r="E9" s="181"/>
      <c r="F9" s="21">
        <f>(1-E9)*D9</f>
        <v>1560</v>
      </c>
      <c r="G9" s="181"/>
      <c r="H9" s="21">
        <f>(1-G9)*F9</f>
        <v>1560</v>
      </c>
      <c r="I9" s="182"/>
      <c r="J9" s="182"/>
      <c r="K9" s="182"/>
      <c r="L9" s="183"/>
      <c r="M9" s="10"/>
      <c r="N9" s="10"/>
      <c r="O9" s="10"/>
      <c r="P9" s="10"/>
    </row>
    <row r="10" spans="1:16" s="10" customFormat="1" ht="6" customHeight="1" x14ac:dyDescent="0.45"/>
    <row r="11" spans="1:16" s="12" customFormat="1" ht="15.75" customHeight="1" x14ac:dyDescent="0.5">
      <c r="C11" s="174"/>
      <c r="F11" s="184" t="s">
        <v>24</v>
      </c>
    </row>
    <row r="12" spans="1:16" s="12" customFormat="1" ht="6" customHeight="1" x14ac:dyDescent="0.45"/>
    <row r="13" spans="1:16" s="12" customFormat="1" x14ac:dyDescent="0.45"/>
  </sheetData>
  <mergeCells count="4">
    <mergeCell ref="C2:C3"/>
    <mergeCell ref="I2:K2"/>
    <mergeCell ref="D2:H2"/>
    <mergeCell ref="B2:B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262"/>
  <sheetViews>
    <sheetView workbookViewId="0">
      <selection sqref="A1:G11"/>
    </sheetView>
  </sheetViews>
  <sheetFormatPr baseColWidth="10" defaultColWidth="9.06640625" defaultRowHeight="14.25" x14ac:dyDescent="0.45"/>
  <cols>
    <col min="1" max="1" width="1.59765625" style="12" customWidth="1"/>
    <col min="2" max="2" width="38.86328125" style="1" customWidth="1"/>
    <col min="3" max="6" width="12.59765625" style="1" customWidth="1"/>
    <col min="7" max="9" width="1.59765625" style="12" customWidth="1"/>
    <col min="10" max="12" width="9.06640625" style="12" customWidth="1"/>
    <col min="13" max="15" width="9.06640625" style="1" customWidth="1"/>
    <col min="16" max="16384" width="9.06640625" style="1"/>
  </cols>
  <sheetData>
    <row r="1" spans="1:12" s="12" customFormat="1" ht="6" customHeight="1" x14ac:dyDescent="0.45"/>
    <row r="2" spans="1:12" s="12" customFormat="1" ht="32" customHeight="1" x14ac:dyDescent="0.45">
      <c r="B2" s="110" t="s">
        <v>59</v>
      </c>
      <c r="C2" s="108" t="s">
        <v>64</v>
      </c>
      <c r="D2" s="108" t="s">
        <v>28</v>
      </c>
      <c r="E2" s="106" t="s">
        <v>63</v>
      </c>
      <c r="F2" s="107"/>
    </row>
    <row r="3" spans="1:12" ht="27.4" customHeight="1" x14ac:dyDescent="0.45">
      <c r="B3" s="111"/>
      <c r="C3" s="109"/>
      <c r="D3" s="109"/>
      <c r="E3" s="56" t="s">
        <v>60</v>
      </c>
      <c r="F3" s="56" t="s">
        <v>61</v>
      </c>
      <c r="G3" s="25"/>
      <c r="H3" s="55"/>
    </row>
    <row r="4" spans="1:12" s="4" customFormat="1" ht="36" customHeight="1" x14ac:dyDescent="0.45">
      <c r="A4" s="10"/>
      <c r="B4" s="26" t="s">
        <v>62</v>
      </c>
      <c r="C4" s="27">
        <f>'AVR von PW'!R4</f>
        <v>84483.863023999991</v>
      </c>
      <c r="D4" s="21">
        <v>1560</v>
      </c>
      <c r="E4" s="28">
        <f t="shared" ref="E4" si="0">C4/D4</f>
        <v>54.156322451282044</v>
      </c>
      <c r="F4" s="53">
        <f t="shared" ref="F4" si="1">E4/60</f>
        <v>0.9026053741880341</v>
      </c>
      <c r="G4" s="29"/>
      <c r="H4" s="30"/>
      <c r="I4" s="10"/>
      <c r="J4" s="10"/>
      <c r="K4" s="10"/>
      <c r="L4" s="10"/>
    </row>
    <row r="5" spans="1:12" s="4" customFormat="1" ht="36" customHeight="1" x14ac:dyDescent="0.45">
      <c r="A5" s="10"/>
      <c r="B5" s="26" t="s">
        <v>25</v>
      </c>
      <c r="C5" s="27">
        <f>'AVR von PW'!R5</f>
        <v>67676.605919999987</v>
      </c>
      <c r="D5" s="21">
        <v>1560</v>
      </c>
      <c r="E5" s="28">
        <f t="shared" ref="E4:E10" si="2">C5/D5</f>
        <v>43.382439692307685</v>
      </c>
      <c r="F5" s="53">
        <f t="shared" ref="F5:F10" si="3">E5/60</f>
        <v>0.72304066153846136</v>
      </c>
      <c r="G5" s="29"/>
      <c r="H5" s="29"/>
      <c r="I5" s="10"/>
      <c r="J5" s="10"/>
      <c r="K5" s="10"/>
      <c r="L5" s="10"/>
    </row>
    <row r="6" spans="1:12" s="4" customFormat="1" ht="36" customHeight="1" x14ac:dyDescent="0.45">
      <c r="A6" s="10"/>
      <c r="B6" s="5" t="s">
        <v>26</v>
      </c>
      <c r="C6" s="27">
        <f>'AVR von PW'!R6</f>
        <v>63419.330287999997</v>
      </c>
      <c r="D6" s="20">
        <v>1560</v>
      </c>
      <c r="E6" s="28">
        <f t="shared" si="2"/>
        <v>40.653416851282053</v>
      </c>
      <c r="F6" s="53">
        <f t="shared" si="3"/>
        <v>0.67755694752136753</v>
      </c>
      <c r="G6" s="29"/>
      <c r="H6" s="29"/>
      <c r="I6" s="10"/>
      <c r="J6" s="10"/>
      <c r="K6" s="10"/>
      <c r="L6" s="10"/>
    </row>
    <row r="7" spans="1:12" s="4" customFormat="1" ht="36" customHeight="1" x14ac:dyDescent="0.45">
      <c r="A7" s="10"/>
      <c r="B7" s="5" t="s">
        <v>27</v>
      </c>
      <c r="C7" s="27">
        <f>'AVR von PW'!R7</f>
        <v>52887.012088000003</v>
      </c>
      <c r="D7" s="20">
        <v>1560</v>
      </c>
      <c r="E7" s="28">
        <f t="shared" si="2"/>
        <v>33.901930825641024</v>
      </c>
      <c r="F7" s="53">
        <f t="shared" si="3"/>
        <v>0.56503218042735037</v>
      </c>
      <c r="G7" s="29"/>
      <c r="H7" s="29"/>
      <c r="I7" s="10"/>
      <c r="J7" s="10"/>
      <c r="K7" s="10"/>
      <c r="L7" s="10"/>
    </row>
    <row r="8" spans="1:12" s="4" customFormat="1" ht="36" customHeight="1" x14ac:dyDescent="0.45">
      <c r="A8" s="10"/>
      <c r="B8" s="5" t="s">
        <v>7</v>
      </c>
      <c r="C8" s="27">
        <f>'AVR von PW'!R8</f>
        <v>48094.684439119999</v>
      </c>
      <c r="D8" s="20">
        <v>1560</v>
      </c>
      <c r="E8" s="28">
        <f t="shared" si="2"/>
        <v>30.829925922512821</v>
      </c>
      <c r="F8" s="53">
        <f t="shared" si="3"/>
        <v>0.51383209870854707</v>
      </c>
      <c r="G8" s="29"/>
      <c r="H8" s="29"/>
      <c r="I8" s="10"/>
      <c r="J8" s="10"/>
      <c r="K8" s="10"/>
      <c r="L8" s="10"/>
    </row>
    <row r="9" spans="1:12" s="4" customFormat="1" ht="36" customHeight="1" thickBot="1" x14ac:dyDescent="0.5">
      <c r="A9" s="10"/>
      <c r="B9" s="49" t="s">
        <v>9</v>
      </c>
      <c r="C9" s="50">
        <f>'AVR von PW'!R9</f>
        <v>41805.043058479998</v>
      </c>
      <c r="D9" s="51">
        <v>1560</v>
      </c>
      <c r="E9" s="52">
        <f t="shared" si="2"/>
        <v>26.798104524666666</v>
      </c>
      <c r="F9" s="54">
        <f t="shared" si="3"/>
        <v>0.44663507541111108</v>
      </c>
      <c r="G9" s="29"/>
      <c r="H9" s="29"/>
      <c r="I9" s="10"/>
      <c r="J9" s="10"/>
      <c r="K9" s="10"/>
      <c r="L9" s="10"/>
    </row>
    <row r="10" spans="1:12" s="4" customFormat="1" ht="36" customHeight="1" thickTop="1" x14ac:dyDescent="0.45">
      <c r="A10" s="10"/>
      <c r="B10" s="185" t="s">
        <v>58</v>
      </c>
      <c r="C10" s="186">
        <f>'AVR von PW'!R10</f>
        <v>57218.234624000012</v>
      </c>
      <c r="D10" s="187">
        <v>1560</v>
      </c>
      <c r="E10" s="188">
        <f t="shared" si="2"/>
        <v>36.678355528205138</v>
      </c>
      <c r="F10" s="189">
        <f t="shared" si="3"/>
        <v>0.61130592547008566</v>
      </c>
      <c r="G10" s="29"/>
      <c r="H10" s="29"/>
      <c r="I10" s="10"/>
      <c r="J10" s="10"/>
      <c r="K10" s="10"/>
      <c r="L10" s="10"/>
    </row>
    <row r="11" spans="1:12" s="10" customFormat="1" ht="6" customHeight="1" x14ac:dyDescent="0.45"/>
    <row r="12" spans="1:12" s="12" customFormat="1" ht="15.75" customHeight="1" x14ac:dyDescent="0.45"/>
    <row r="13" spans="1:12" s="12" customFormat="1" ht="6" customHeight="1" x14ac:dyDescent="0.45"/>
    <row r="14" spans="1:12" s="12" customFormat="1" x14ac:dyDescent="0.45"/>
    <row r="15" spans="1:12" s="12" customFormat="1" x14ac:dyDescent="0.45"/>
    <row r="16" spans="1:12" s="12" customFormat="1" x14ac:dyDescent="0.45"/>
    <row r="17" s="12" customFormat="1" x14ac:dyDescent="0.45"/>
    <row r="18" s="12" customFormat="1" x14ac:dyDescent="0.45"/>
    <row r="19" s="12" customFormat="1" x14ac:dyDescent="0.45"/>
    <row r="20" s="12" customFormat="1" x14ac:dyDescent="0.45"/>
    <row r="21" s="12" customFormat="1" x14ac:dyDescent="0.45"/>
    <row r="22" s="12" customFormat="1" x14ac:dyDescent="0.45"/>
    <row r="23" s="12" customFormat="1" x14ac:dyDescent="0.45"/>
    <row r="24" s="12" customFormat="1" x14ac:dyDescent="0.45"/>
    <row r="25" s="12" customFormat="1" x14ac:dyDescent="0.45"/>
    <row r="26" s="12" customFormat="1" x14ac:dyDescent="0.45"/>
    <row r="27" s="12" customFormat="1" x14ac:dyDescent="0.45"/>
    <row r="28" s="12" customFormat="1" x14ac:dyDescent="0.45"/>
    <row r="29" s="12" customFormat="1" x14ac:dyDescent="0.45"/>
    <row r="30" s="12" customFormat="1" x14ac:dyDescent="0.45"/>
    <row r="31" s="12" customFormat="1" x14ac:dyDescent="0.45"/>
    <row r="32" s="12" customFormat="1" x14ac:dyDescent="0.45"/>
    <row r="33" s="12" customFormat="1" x14ac:dyDescent="0.45"/>
    <row r="34" s="12" customFormat="1" x14ac:dyDescent="0.45"/>
    <row r="35" s="12" customFormat="1" x14ac:dyDescent="0.45"/>
    <row r="36" s="12" customFormat="1" x14ac:dyDescent="0.45"/>
    <row r="37" s="12" customFormat="1" x14ac:dyDescent="0.45"/>
    <row r="38" s="12" customFormat="1" x14ac:dyDescent="0.45"/>
    <row r="39" s="12" customFormat="1" x14ac:dyDescent="0.45"/>
    <row r="40" s="12" customFormat="1" x14ac:dyDescent="0.45"/>
    <row r="41" s="12" customFormat="1" x14ac:dyDescent="0.45"/>
    <row r="42" s="12" customFormat="1" x14ac:dyDescent="0.45"/>
    <row r="43" s="12" customFormat="1" x14ac:dyDescent="0.45"/>
    <row r="44" s="12" customFormat="1" x14ac:dyDescent="0.45"/>
    <row r="45" s="12" customFormat="1" x14ac:dyDescent="0.45"/>
    <row r="46" s="12" customFormat="1" x14ac:dyDescent="0.45"/>
    <row r="47" s="12" customFormat="1" x14ac:dyDescent="0.45"/>
    <row r="48"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row r="254" s="12" customFormat="1" x14ac:dyDescent="0.45"/>
    <row r="255" s="12" customFormat="1" x14ac:dyDescent="0.45"/>
    <row r="256" s="12" customFormat="1" x14ac:dyDescent="0.45"/>
    <row r="257" s="12" customFormat="1" x14ac:dyDescent="0.45"/>
    <row r="258" s="12" customFormat="1" x14ac:dyDescent="0.45"/>
    <row r="259" s="12" customFormat="1" x14ac:dyDescent="0.45"/>
    <row r="260" s="12" customFormat="1" x14ac:dyDescent="0.45"/>
    <row r="261" s="12" customFormat="1" x14ac:dyDescent="0.45"/>
    <row r="262" s="12" customFormat="1" x14ac:dyDescent="0.45"/>
  </sheetData>
  <mergeCells count="4">
    <mergeCell ref="E2:F2"/>
    <mergeCell ref="D2:D3"/>
    <mergeCell ref="C2:C3"/>
    <mergeCell ref="B2:B3"/>
  </mergeCell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590C-B6AF-4EF5-B9ED-FA3A85413CD1}">
  <sheetPr>
    <tabColor rgb="FF66FF99"/>
  </sheetPr>
  <dimension ref="A1:Q39"/>
  <sheetViews>
    <sheetView workbookViewId="0">
      <selection activeCell="C15" sqref="C15:C17"/>
    </sheetView>
  </sheetViews>
  <sheetFormatPr baseColWidth="10" defaultColWidth="9.06640625" defaultRowHeight="14.25" x14ac:dyDescent="0.45"/>
  <cols>
    <col min="1" max="1" width="1.59765625" style="154" customWidth="1"/>
    <col min="2" max="2" width="4.46484375" style="12" customWidth="1"/>
    <col min="3" max="3" width="32.86328125" style="1" customWidth="1"/>
    <col min="4" max="4" width="7.53125" style="1" customWidth="1"/>
    <col min="5" max="5" width="12.86328125" style="1" customWidth="1"/>
    <col min="6" max="6" width="11.33203125" style="8" customWidth="1"/>
    <col min="7" max="8" width="9.59765625" style="8" customWidth="1"/>
    <col min="9" max="9" width="12.59765625" style="8" customWidth="1"/>
    <col min="10" max="10" width="12.59765625" style="1" customWidth="1"/>
    <col min="11" max="11" width="16.06640625" style="1" hidden="1" customWidth="1"/>
    <col min="12" max="12" width="12.59765625" style="1" customWidth="1"/>
    <col min="13" max="13" width="24.59765625" style="1" hidden="1" customWidth="1"/>
    <col min="14" max="14" width="1.59765625" style="12" customWidth="1"/>
    <col min="15" max="17" width="9.06640625" style="12" customWidth="1"/>
    <col min="18" max="20" width="9.06640625" style="1" customWidth="1"/>
    <col min="21" max="16384" width="9.06640625" style="1"/>
  </cols>
  <sheetData>
    <row r="1" spans="1:17" s="12" customFormat="1" ht="6" customHeight="1" x14ac:dyDescent="0.45">
      <c r="A1" s="154"/>
      <c r="F1" s="13"/>
      <c r="G1" s="13"/>
      <c r="H1" s="13"/>
      <c r="I1" s="13"/>
    </row>
    <row r="2" spans="1:17" s="12" customFormat="1" ht="37.9" customHeight="1" x14ac:dyDescent="0.55000000000000004">
      <c r="A2" s="154"/>
      <c r="B2" s="142" t="s">
        <v>114</v>
      </c>
      <c r="C2" s="194" t="s">
        <v>160</v>
      </c>
      <c r="D2" s="192" t="s">
        <v>148</v>
      </c>
      <c r="E2" s="191"/>
      <c r="F2" s="167" t="s">
        <v>152</v>
      </c>
      <c r="G2" s="169" t="s">
        <v>149</v>
      </c>
      <c r="H2" s="169" t="s">
        <v>150</v>
      </c>
      <c r="I2" s="163" t="s">
        <v>153</v>
      </c>
      <c r="J2" s="168" t="s">
        <v>133</v>
      </c>
      <c r="K2" s="149"/>
      <c r="L2" s="193" t="s">
        <v>137</v>
      </c>
      <c r="M2" s="17"/>
    </row>
    <row r="3" spans="1:17" ht="36.75" customHeight="1" x14ac:dyDescent="0.55000000000000004">
      <c r="B3" s="143"/>
      <c r="C3" s="105" t="s">
        <v>146</v>
      </c>
      <c r="D3" s="150" t="s">
        <v>151</v>
      </c>
      <c r="E3" s="171" t="s">
        <v>147</v>
      </c>
      <c r="F3" s="159"/>
      <c r="G3" s="170"/>
      <c r="H3" s="170"/>
      <c r="I3" s="151"/>
      <c r="J3" s="166">
        <v>0.24</v>
      </c>
      <c r="K3" s="152" t="s">
        <v>1</v>
      </c>
      <c r="L3" s="117"/>
      <c r="M3" s="18" t="s">
        <v>1</v>
      </c>
    </row>
    <row r="4" spans="1:17" s="4" customFormat="1" ht="36" customHeight="1" x14ac:dyDescent="0.45">
      <c r="A4" s="155"/>
      <c r="B4" s="145" t="s">
        <v>116</v>
      </c>
      <c r="C4" s="5" t="s">
        <v>145</v>
      </c>
      <c r="D4" s="153">
        <v>32</v>
      </c>
      <c r="E4" s="7">
        <f>D4*39*4.348</f>
        <v>5426.3040000000001</v>
      </c>
      <c r="F4" s="46">
        <f>E4*12</f>
        <v>65115.648000000001</v>
      </c>
      <c r="G4" s="153"/>
      <c r="H4" s="153"/>
      <c r="I4" s="165">
        <f>F4+G4+H4</f>
        <v>65115.648000000001</v>
      </c>
      <c r="J4" s="44">
        <f t="shared" ref="J4:J10" si="0">I4*$J$3</f>
        <v>15627.755519999999</v>
      </c>
      <c r="K4" s="47" t="s">
        <v>3</v>
      </c>
      <c r="L4" s="48">
        <f>I4+J4</f>
        <v>80743.403519999993</v>
      </c>
      <c r="M4" s="24" t="s">
        <v>4</v>
      </c>
      <c r="N4" s="10"/>
      <c r="O4" s="10"/>
      <c r="P4" s="10"/>
      <c r="Q4" s="10"/>
    </row>
    <row r="5" spans="1:17" s="4" customFormat="1" ht="36" customHeight="1" x14ac:dyDescent="0.45">
      <c r="A5" s="155"/>
      <c r="B5" s="144" t="s">
        <v>115</v>
      </c>
      <c r="C5" s="2" t="s">
        <v>55</v>
      </c>
      <c r="D5" s="190">
        <v>27.4</v>
      </c>
      <c r="E5" s="7">
        <f t="shared" ref="E5:E10" si="1">D5*39*4.348</f>
        <v>4646.2727999999997</v>
      </c>
      <c r="F5" s="46">
        <f t="shared" ref="F5:F10" si="2">E5*12</f>
        <v>55755.2736</v>
      </c>
      <c r="G5" s="153">
        <f t="shared" ref="G5:G8" si="3">D5*26%*17*8</f>
        <v>968.86399999999992</v>
      </c>
      <c r="H5" s="153">
        <f t="shared" ref="H5:H8" si="4">D5*135%*3*8</f>
        <v>887.76</v>
      </c>
      <c r="I5" s="165">
        <f t="shared" ref="I5:I10" si="5">F5+G5+H5</f>
        <v>57611.897600000004</v>
      </c>
      <c r="J5" s="44">
        <f t="shared" si="0"/>
        <v>13826.855424000001</v>
      </c>
      <c r="K5" s="9" t="s">
        <v>5</v>
      </c>
      <c r="L5" s="48">
        <f t="shared" ref="L5:L10" si="6">I5+J5</f>
        <v>71438.753024000005</v>
      </c>
      <c r="M5" s="24" t="s">
        <v>4</v>
      </c>
      <c r="N5" s="10"/>
      <c r="O5" s="10"/>
      <c r="P5" s="10"/>
      <c r="Q5" s="10"/>
    </row>
    <row r="6" spans="1:17" s="4" customFormat="1" ht="36" customHeight="1" x14ac:dyDescent="0.45">
      <c r="A6" s="155"/>
      <c r="B6" s="144" t="s">
        <v>115</v>
      </c>
      <c r="C6" s="2" t="s">
        <v>56</v>
      </c>
      <c r="D6" s="190">
        <v>23.47</v>
      </c>
      <c r="E6" s="7">
        <f t="shared" si="1"/>
        <v>3979.8548399999995</v>
      </c>
      <c r="F6" s="46">
        <f t="shared" si="2"/>
        <v>47758.258079999992</v>
      </c>
      <c r="G6" s="153">
        <f t="shared" si="3"/>
        <v>829.89919999999995</v>
      </c>
      <c r="H6" s="153">
        <f t="shared" si="4"/>
        <v>760.428</v>
      </c>
      <c r="I6" s="165">
        <f t="shared" si="5"/>
        <v>49348.585279999992</v>
      </c>
      <c r="J6" s="44">
        <f t="shared" si="0"/>
        <v>11843.660467199998</v>
      </c>
      <c r="K6" s="9" t="s">
        <v>6</v>
      </c>
      <c r="L6" s="48">
        <f t="shared" si="6"/>
        <v>61192.245747199988</v>
      </c>
      <c r="M6" s="24" t="s">
        <v>4</v>
      </c>
      <c r="N6" s="10"/>
      <c r="O6" s="10"/>
      <c r="P6" s="10"/>
      <c r="Q6" s="10"/>
    </row>
    <row r="7" spans="1:17" s="4" customFormat="1" ht="36" customHeight="1" x14ac:dyDescent="0.45">
      <c r="A7" s="155"/>
      <c r="B7" s="144" t="s">
        <v>115</v>
      </c>
      <c r="C7" s="2" t="s">
        <v>57</v>
      </c>
      <c r="D7" s="190">
        <v>20.53</v>
      </c>
      <c r="E7" s="7">
        <f t="shared" si="1"/>
        <v>3481.3131600000002</v>
      </c>
      <c r="F7" s="46">
        <f t="shared" si="2"/>
        <v>41775.757920000004</v>
      </c>
      <c r="G7" s="153">
        <f t="shared" si="3"/>
        <v>725.94080000000008</v>
      </c>
      <c r="H7" s="153">
        <f t="shared" si="4"/>
        <v>665.17200000000003</v>
      </c>
      <c r="I7" s="165">
        <f t="shared" si="5"/>
        <v>43166.870719999999</v>
      </c>
      <c r="J7" s="44">
        <f t="shared" si="0"/>
        <v>10360.048972799999</v>
      </c>
      <c r="K7" s="9" t="s">
        <v>6</v>
      </c>
      <c r="L7" s="48">
        <f t="shared" si="6"/>
        <v>53526.919692800002</v>
      </c>
      <c r="M7" s="24" t="s">
        <v>4</v>
      </c>
      <c r="N7" s="10"/>
      <c r="O7" s="10"/>
      <c r="P7" s="10"/>
      <c r="Q7" s="10"/>
    </row>
    <row r="8" spans="1:17" s="4" customFormat="1" ht="36" customHeight="1" x14ac:dyDescent="0.45">
      <c r="A8" s="155"/>
      <c r="B8" s="144" t="s">
        <v>115</v>
      </c>
      <c r="C8" s="5" t="s">
        <v>7</v>
      </c>
      <c r="D8" s="190">
        <v>20.53</v>
      </c>
      <c r="E8" s="7">
        <f t="shared" si="1"/>
        <v>3481.3131600000002</v>
      </c>
      <c r="F8" s="46">
        <f t="shared" si="2"/>
        <v>41775.757920000004</v>
      </c>
      <c r="G8" s="153">
        <f t="shared" si="3"/>
        <v>725.94080000000008</v>
      </c>
      <c r="H8" s="153">
        <f t="shared" si="4"/>
        <v>665.17200000000003</v>
      </c>
      <c r="I8" s="165">
        <f t="shared" si="5"/>
        <v>43166.870719999999</v>
      </c>
      <c r="J8" s="44">
        <f t="shared" si="0"/>
        <v>10360.048972799999</v>
      </c>
      <c r="K8" s="9" t="s">
        <v>8</v>
      </c>
      <c r="L8" s="48">
        <f t="shared" si="6"/>
        <v>53526.919692800002</v>
      </c>
      <c r="M8" s="24" t="s">
        <v>4</v>
      </c>
      <c r="N8" s="10"/>
      <c r="O8" s="10"/>
      <c r="P8" s="10"/>
      <c r="Q8" s="10"/>
    </row>
    <row r="9" spans="1:17" s="4" customFormat="1" ht="36" customHeight="1" x14ac:dyDescent="0.45">
      <c r="A9" s="155"/>
      <c r="B9" s="145" t="s">
        <v>116</v>
      </c>
      <c r="C9" s="5" t="s">
        <v>9</v>
      </c>
      <c r="D9" s="153">
        <v>14.5</v>
      </c>
      <c r="E9" s="7">
        <f t="shared" si="1"/>
        <v>2458.7939999999999</v>
      </c>
      <c r="F9" s="46">
        <f t="shared" si="2"/>
        <v>29505.527999999998</v>
      </c>
      <c r="G9" s="153"/>
      <c r="H9" s="153"/>
      <c r="I9" s="165">
        <f t="shared" si="5"/>
        <v>29505.527999999998</v>
      </c>
      <c r="J9" s="44">
        <f t="shared" si="0"/>
        <v>7081.3267199999991</v>
      </c>
      <c r="K9" s="9" t="s">
        <v>10</v>
      </c>
      <c r="L9" s="48">
        <f t="shared" si="6"/>
        <v>36586.854719999996</v>
      </c>
      <c r="M9" s="24"/>
      <c r="N9" s="10"/>
      <c r="O9" s="10"/>
      <c r="P9" s="10"/>
      <c r="Q9" s="10"/>
    </row>
    <row r="10" spans="1:17" s="4" customFormat="1" ht="36" customHeight="1" x14ac:dyDescent="0.45">
      <c r="A10" s="155"/>
      <c r="B10" s="145" t="s">
        <v>116</v>
      </c>
      <c r="C10" s="5" t="s">
        <v>48</v>
      </c>
      <c r="D10" s="153">
        <v>20</v>
      </c>
      <c r="E10" s="7">
        <f t="shared" si="1"/>
        <v>3391.44</v>
      </c>
      <c r="F10" s="46">
        <f t="shared" si="2"/>
        <v>40697.279999999999</v>
      </c>
      <c r="G10" s="153"/>
      <c r="H10" s="153"/>
      <c r="I10" s="165">
        <f t="shared" si="5"/>
        <v>40697.279999999999</v>
      </c>
      <c r="J10" s="44">
        <f t="shared" si="0"/>
        <v>9767.3472000000002</v>
      </c>
      <c r="K10" s="9" t="s">
        <v>10</v>
      </c>
      <c r="L10" s="48">
        <f t="shared" si="6"/>
        <v>50464.627200000003</v>
      </c>
      <c r="M10" s="24" t="s">
        <v>4</v>
      </c>
      <c r="N10" s="10"/>
      <c r="O10" s="10"/>
      <c r="P10" s="10"/>
      <c r="Q10" s="10"/>
    </row>
    <row r="11" spans="1:17" s="10" customFormat="1" ht="6" customHeight="1" x14ac:dyDescent="0.45">
      <c r="A11" s="156"/>
      <c r="F11" s="11"/>
      <c r="G11" s="11"/>
      <c r="H11" s="11"/>
      <c r="I11" s="11"/>
    </row>
    <row r="12" spans="1:17" s="12" customFormat="1" x14ac:dyDescent="0.45">
      <c r="A12" s="154"/>
      <c r="F12" s="13"/>
      <c r="G12" s="13"/>
      <c r="H12" s="13"/>
      <c r="I12" s="13"/>
    </row>
    <row r="13" spans="1:17" s="12" customFormat="1" x14ac:dyDescent="0.45">
      <c r="A13" s="154"/>
      <c r="F13" s="13"/>
      <c r="G13" s="13"/>
      <c r="H13" s="13"/>
      <c r="I13" s="13"/>
    </row>
    <row r="14" spans="1:17" s="12" customFormat="1" x14ac:dyDescent="0.45">
      <c r="A14" s="154"/>
      <c r="C14" s="12" t="s">
        <v>136</v>
      </c>
      <c r="F14" s="13"/>
      <c r="G14" s="13"/>
      <c r="H14" s="13"/>
      <c r="I14" s="13"/>
    </row>
    <row r="15" spans="1:17" s="12" customFormat="1" x14ac:dyDescent="0.45">
      <c r="A15" s="154"/>
      <c r="C15" s="12" t="s">
        <v>154</v>
      </c>
      <c r="F15" s="13"/>
      <c r="G15" s="13"/>
      <c r="H15" s="13"/>
      <c r="I15" s="13"/>
    </row>
    <row r="16" spans="1:17" s="12" customFormat="1" x14ac:dyDescent="0.45">
      <c r="A16" s="154"/>
      <c r="C16" s="33" t="s">
        <v>156</v>
      </c>
      <c r="F16" s="13"/>
      <c r="G16" s="13"/>
      <c r="H16" s="13"/>
      <c r="I16" s="13"/>
    </row>
    <row r="17" spans="1:9" s="12" customFormat="1" x14ac:dyDescent="0.45">
      <c r="A17" s="154"/>
      <c r="C17" s="33" t="s">
        <v>141</v>
      </c>
      <c r="F17" s="13"/>
      <c r="G17" s="13"/>
      <c r="H17" s="13"/>
      <c r="I17" s="13"/>
    </row>
    <row r="18" spans="1:9" s="12" customFormat="1" x14ac:dyDescent="0.45">
      <c r="A18" s="154"/>
      <c r="C18" s="12" t="s">
        <v>159</v>
      </c>
      <c r="F18" s="13"/>
      <c r="G18" s="13"/>
      <c r="H18" s="13"/>
      <c r="I18" s="13"/>
    </row>
    <row r="19" spans="1:9" s="12" customFormat="1" x14ac:dyDescent="0.45">
      <c r="A19" s="154"/>
      <c r="C19" s="12" t="s">
        <v>158</v>
      </c>
      <c r="F19" s="13"/>
      <c r="G19" s="13"/>
      <c r="H19" s="13"/>
      <c r="I19" s="13"/>
    </row>
    <row r="20" spans="1:9" s="12" customFormat="1" x14ac:dyDescent="0.45">
      <c r="A20" s="154"/>
      <c r="F20" s="13"/>
      <c r="G20" s="13"/>
      <c r="H20" s="13"/>
      <c r="I20" s="13"/>
    </row>
    <row r="21" spans="1:9" s="12" customFormat="1" x14ac:dyDescent="0.45">
      <c r="A21" s="154"/>
      <c r="F21" s="13"/>
      <c r="G21" s="13"/>
      <c r="H21" s="13"/>
      <c r="I21" s="13"/>
    </row>
    <row r="22" spans="1:9" s="12" customFormat="1" x14ac:dyDescent="0.45">
      <c r="A22" s="154"/>
      <c r="F22" s="13"/>
      <c r="G22" s="13"/>
      <c r="H22" s="13"/>
      <c r="I22" s="13"/>
    </row>
    <row r="23" spans="1:9" s="12" customFormat="1" x14ac:dyDescent="0.45">
      <c r="A23" s="154"/>
      <c r="F23" s="13"/>
      <c r="G23" s="13"/>
      <c r="H23" s="13"/>
      <c r="I23" s="13"/>
    </row>
    <row r="24" spans="1:9" s="12" customFormat="1" x14ac:dyDescent="0.45">
      <c r="A24" s="154"/>
      <c r="F24" s="13"/>
      <c r="G24" s="13"/>
      <c r="H24" s="13"/>
      <c r="I24" s="13"/>
    </row>
    <row r="25" spans="1:9" s="12" customFormat="1" x14ac:dyDescent="0.45">
      <c r="A25" s="154"/>
      <c r="F25" s="13"/>
      <c r="G25" s="13"/>
      <c r="H25" s="13"/>
      <c r="I25" s="13"/>
    </row>
    <row r="26" spans="1:9" s="12" customFormat="1" x14ac:dyDescent="0.45">
      <c r="A26" s="154"/>
      <c r="F26" s="13"/>
      <c r="G26" s="13"/>
      <c r="H26" s="13"/>
      <c r="I26" s="13"/>
    </row>
    <row r="27" spans="1:9" s="12" customFormat="1" x14ac:dyDescent="0.45">
      <c r="A27" s="154"/>
      <c r="F27" s="13"/>
      <c r="G27" s="13"/>
      <c r="H27" s="13"/>
      <c r="I27" s="13"/>
    </row>
    <row r="28" spans="1:9" s="12" customFormat="1" x14ac:dyDescent="0.45">
      <c r="A28" s="154"/>
      <c r="F28" s="13"/>
      <c r="G28" s="13"/>
      <c r="H28" s="13"/>
      <c r="I28" s="13"/>
    </row>
    <row r="29" spans="1:9" s="12" customFormat="1" x14ac:dyDescent="0.45">
      <c r="A29" s="154"/>
      <c r="F29" s="13"/>
      <c r="G29" s="13"/>
      <c r="H29" s="13"/>
      <c r="I29" s="13"/>
    </row>
    <row r="30" spans="1:9" s="12" customFormat="1" x14ac:dyDescent="0.45">
      <c r="A30" s="154"/>
      <c r="F30" s="13"/>
      <c r="G30" s="13"/>
      <c r="H30" s="13"/>
      <c r="I30" s="13"/>
    </row>
    <row r="31" spans="1:9" s="12" customFormat="1" x14ac:dyDescent="0.45">
      <c r="A31" s="154"/>
      <c r="F31" s="13"/>
      <c r="G31" s="13"/>
      <c r="H31" s="13"/>
      <c r="I31" s="13"/>
    </row>
    <row r="32" spans="1:9" s="12" customFormat="1" x14ac:dyDescent="0.45">
      <c r="A32" s="154"/>
      <c r="F32" s="13"/>
      <c r="G32" s="13"/>
      <c r="H32" s="13"/>
      <c r="I32" s="13"/>
    </row>
    <row r="33" spans="1:9" s="12" customFormat="1" x14ac:dyDescent="0.45">
      <c r="A33" s="154"/>
      <c r="F33" s="13"/>
      <c r="G33" s="13"/>
      <c r="H33" s="13"/>
      <c r="I33" s="13"/>
    </row>
    <row r="34" spans="1:9" s="12" customFormat="1" x14ac:dyDescent="0.45">
      <c r="A34" s="154"/>
      <c r="F34" s="13"/>
      <c r="G34" s="13"/>
      <c r="H34" s="13"/>
      <c r="I34" s="13"/>
    </row>
    <row r="35" spans="1:9" s="12" customFormat="1" x14ac:dyDescent="0.45">
      <c r="A35" s="154"/>
      <c r="F35" s="13"/>
      <c r="G35" s="13"/>
      <c r="H35" s="13"/>
      <c r="I35" s="13"/>
    </row>
    <row r="36" spans="1:9" s="12" customFormat="1" x14ac:dyDescent="0.45">
      <c r="A36" s="154"/>
      <c r="F36" s="13"/>
      <c r="G36" s="13"/>
      <c r="H36" s="13"/>
      <c r="I36" s="13"/>
    </row>
    <row r="37" spans="1:9" s="12" customFormat="1" x14ac:dyDescent="0.45">
      <c r="A37" s="154"/>
      <c r="F37" s="13"/>
      <c r="G37" s="13"/>
      <c r="H37" s="13"/>
      <c r="I37" s="13"/>
    </row>
    <row r="38" spans="1:9" s="12" customFormat="1" x14ac:dyDescent="0.45">
      <c r="A38" s="154"/>
      <c r="F38" s="13"/>
      <c r="G38" s="13"/>
      <c r="H38" s="13"/>
      <c r="I38" s="13"/>
    </row>
    <row r="39" spans="1:9" s="12" customFormat="1" x14ac:dyDescent="0.45">
      <c r="A39" s="154"/>
      <c r="F39" s="13"/>
      <c r="G39" s="13"/>
      <c r="H39" s="13"/>
      <c r="I39" s="13"/>
    </row>
  </sheetData>
  <mergeCells count="7">
    <mergeCell ref="F2:F3"/>
    <mergeCell ref="G2:G3"/>
    <mergeCell ref="H2:H3"/>
    <mergeCell ref="I2:I3"/>
    <mergeCell ref="L2:L3"/>
    <mergeCell ref="D2:E2"/>
    <mergeCell ref="B2:B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D7769-D5FC-4FF0-9A36-9C51F9342C61}">
  <sheetPr>
    <tabColor rgb="FF66FF99"/>
  </sheetPr>
  <dimension ref="A1:P13"/>
  <sheetViews>
    <sheetView workbookViewId="0">
      <selection activeCell="B4" sqref="B4"/>
    </sheetView>
  </sheetViews>
  <sheetFormatPr baseColWidth="10" defaultColWidth="9.06640625" defaultRowHeight="14.25" x14ac:dyDescent="0.45"/>
  <cols>
    <col min="1" max="1" width="1.59765625" style="12" customWidth="1"/>
    <col min="2" max="2" width="33.33203125" style="1" customWidth="1"/>
    <col min="3" max="3" width="10.59765625" style="1" customWidth="1"/>
    <col min="4" max="4" width="15.59765625" style="1" customWidth="1"/>
    <col min="5" max="5" width="12.59765625" style="1" customWidth="1"/>
    <col min="6" max="6" width="15.59765625" style="1" customWidth="1"/>
    <col min="7" max="7" width="12.59765625" style="1" customWidth="1"/>
    <col min="8" max="11" width="15.59765625" style="1" customWidth="1"/>
    <col min="12" max="12" width="18.86328125" style="1" customWidth="1"/>
    <col min="13" max="13" width="1.59765625" style="12" customWidth="1"/>
    <col min="14" max="16" width="9.06640625" style="12" customWidth="1"/>
    <col min="17" max="19" width="9.06640625" style="1" customWidth="1"/>
    <col min="20" max="16384" width="9.06640625" style="1"/>
  </cols>
  <sheetData>
    <row r="1" spans="1:16" s="12" customFormat="1" ht="6" customHeight="1" x14ac:dyDescent="0.45"/>
    <row r="2" spans="1:16" s="12" customFormat="1" ht="19.899999999999999" customHeight="1" x14ac:dyDescent="0.55000000000000004">
      <c r="B2" s="112" t="s">
        <v>11</v>
      </c>
      <c r="C2" s="114" t="s">
        <v>12</v>
      </c>
      <c r="D2" s="119" t="s">
        <v>13</v>
      </c>
      <c r="E2" s="118"/>
      <c r="F2" s="118"/>
      <c r="G2" s="118"/>
      <c r="H2" s="120"/>
      <c r="I2" s="116" t="s">
        <v>14</v>
      </c>
      <c r="J2" s="118"/>
      <c r="K2" s="118"/>
      <c r="L2" s="15"/>
    </row>
    <row r="3" spans="1:16" ht="53.25" customHeight="1" x14ac:dyDescent="0.55000000000000004">
      <c r="B3" s="113"/>
      <c r="C3" s="115"/>
      <c r="D3" s="6" t="s">
        <v>15</v>
      </c>
      <c r="E3" s="14" t="s">
        <v>16</v>
      </c>
      <c r="F3" s="19" t="s">
        <v>17</v>
      </c>
      <c r="G3" s="14" t="s">
        <v>18</v>
      </c>
      <c r="H3" s="19" t="s">
        <v>19</v>
      </c>
      <c r="I3" s="22" t="s">
        <v>20</v>
      </c>
      <c r="J3" s="16" t="s">
        <v>21</v>
      </c>
      <c r="K3" s="16" t="s">
        <v>22</v>
      </c>
      <c r="L3" s="23" t="s">
        <v>23</v>
      </c>
    </row>
    <row r="4" spans="1:16" s="4" customFormat="1" ht="36" customHeight="1" x14ac:dyDescent="0.45">
      <c r="A4" s="10"/>
      <c r="B4" s="174" t="s">
        <v>55</v>
      </c>
      <c r="C4" s="175">
        <f>'RüE von PW'!L4</f>
        <v>80743.403519999993</v>
      </c>
      <c r="D4" s="176">
        <v>1560</v>
      </c>
      <c r="E4" s="177">
        <v>0.12</v>
      </c>
      <c r="F4" s="176">
        <f>(1-E4)*D4</f>
        <v>1372.8</v>
      </c>
      <c r="G4" s="177">
        <v>0.6</v>
      </c>
      <c r="H4" s="176">
        <f>(1-G4)*F4</f>
        <v>549.12</v>
      </c>
      <c r="I4" s="178">
        <f>C4/F4</f>
        <v>58.816581818181817</v>
      </c>
      <c r="J4" s="178">
        <v>28</v>
      </c>
      <c r="K4" s="178">
        <f>I4+J4</f>
        <v>86.816581818181817</v>
      </c>
      <c r="L4" s="179">
        <f>K4/$K$4</f>
        <v>1</v>
      </c>
      <c r="M4" s="10"/>
      <c r="N4" s="10"/>
      <c r="O4" s="10"/>
      <c r="P4" s="10"/>
    </row>
    <row r="5" spans="1:16" s="4" customFormat="1" ht="36" customHeight="1" x14ac:dyDescent="0.45">
      <c r="A5" s="10"/>
      <c r="B5" s="180" t="s">
        <v>56</v>
      </c>
      <c r="C5" s="175">
        <f>'RüE von PW'!L5</f>
        <v>71438.753024000005</v>
      </c>
      <c r="D5" s="21">
        <v>1560</v>
      </c>
      <c r="E5" s="181">
        <v>0.12</v>
      </c>
      <c r="F5" s="21">
        <f>(1-E5)*D5</f>
        <v>1372.8</v>
      </c>
      <c r="G5" s="181">
        <v>0.18</v>
      </c>
      <c r="H5" s="21">
        <f>(1-G5)*F5</f>
        <v>1125.6960000000001</v>
      </c>
      <c r="I5" s="182">
        <f>C5/F5</f>
        <v>52.038718694638703</v>
      </c>
      <c r="J5" s="182">
        <v>28</v>
      </c>
      <c r="K5" s="182">
        <f>I5+J5</f>
        <v>80.038718694638703</v>
      </c>
      <c r="L5" s="183">
        <f>($K$4-K5)/$K$4</f>
        <v>7.8071066397636488E-2</v>
      </c>
      <c r="M5" s="10"/>
      <c r="N5" s="10"/>
      <c r="O5" s="10"/>
      <c r="P5" s="10"/>
    </row>
    <row r="6" spans="1:16" s="4" customFormat="1" ht="36" customHeight="1" x14ac:dyDescent="0.45">
      <c r="A6" s="10"/>
      <c r="B6" s="180" t="s">
        <v>142</v>
      </c>
      <c r="C6" s="175">
        <f>'RüE von PW'!L6</f>
        <v>61192.245747199988</v>
      </c>
      <c r="D6" s="21">
        <v>1560</v>
      </c>
      <c r="E6" s="181">
        <v>0.1</v>
      </c>
      <c r="F6" s="21">
        <f>(1-E6)*D6</f>
        <v>1404</v>
      </c>
      <c r="G6" s="181">
        <v>0.18</v>
      </c>
      <c r="H6" s="21">
        <f>(1-G6)*F6</f>
        <v>1151.2800000000002</v>
      </c>
      <c r="I6" s="182">
        <f>C6/F6</f>
        <v>43.58422061766381</v>
      </c>
      <c r="J6" s="182">
        <v>28</v>
      </c>
      <c r="K6" s="182">
        <f>I6+J6</f>
        <v>71.584220617663817</v>
      </c>
      <c r="L6" s="183">
        <f>($K$4-K6)/$K$4</f>
        <v>0.175454514350943</v>
      </c>
      <c r="M6" s="10"/>
      <c r="N6" s="10"/>
      <c r="O6" s="10"/>
      <c r="P6" s="10"/>
    </row>
    <row r="7" spans="1:16" s="4" customFormat="1" ht="36" customHeight="1" x14ac:dyDescent="0.45">
      <c r="A7" s="10"/>
      <c r="B7" s="26" t="s">
        <v>7</v>
      </c>
      <c r="C7" s="175">
        <f>'RüE von PW'!L7</f>
        <v>53526.919692800002</v>
      </c>
      <c r="D7" s="21">
        <v>1560</v>
      </c>
      <c r="E7" s="181">
        <v>7.0000000000000007E-2</v>
      </c>
      <c r="F7" s="21">
        <f>(1-E7)*D7</f>
        <v>1450.8</v>
      </c>
      <c r="G7" s="181">
        <v>0.12</v>
      </c>
      <c r="H7" s="21">
        <f>(1-G7)*F7</f>
        <v>1276.704</v>
      </c>
      <c r="I7" s="182">
        <f>C7/F7</f>
        <v>36.894761299145301</v>
      </c>
      <c r="J7" s="182">
        <v>20</v>
      </c>
      <c r="K7" s="182">
        <f>I7+J7</f>
        <v>56.894761299145301</v>
      </c>
      <c r="L7" s="183">
        <f>($K$4-K7)/$K$4</f>
        <v>0.34465559334852841</v>
      </c>
      <c r="M7" s="10"/>
      <c r="N7" s="10"/>
      <c r="O7" s="10"/>
      <c r="P7" s="10"/>
    </row>
    <row r="8" spans="1:16" s="4" customFormat="1" ht="36" customHeight="1" x14ac:dyDescent="0.45">
      <c r="A8" s="10"/>
      <c r="B8" s="26" t="s">
        <v>9</v>
      </c>
      <c r="C8" s="175">
        <f>'RüE von PW'!L8</f>
        <v>53526.919692800002</v>
      </c>
      <c r="D8" s="21">
        <v>1560</v>
      </c>
      <c r="E8" s="181">
        <v>0.05</v>
      </c>
      <c r="F8" s="21">
        <f>(1-E8)*D8</f>
        <v>1482</v>
      </c>
      <c r="G8" s="181">
        <v>0.12</v>
      </c>
      <c r="H8" s="21">
        <f>(1-G8)*F8</f>
        <v>1304.1600000000001</v>
      </c>
      <c r="I8" s="182">
        <f>C8/F8</f>
        <v>36.118029482321191</v>
      </c>
      <c r="J8" s="182">
        <v>20</v>
      </c>
      <c r="K8" s="182">
        <f>I8+J8</f>
        <v>56.118029482321191</v>
      </c>
      <c r="L8" s="183">
        <f>($K$4-K8)/$K$4</f>
        <v>0.35360240743124366</v>
      </c>
      <c r="M8" s="10"/>
      <c r="N8" s="10"/>
      <c r="O8" s="10"/>
      <c r="P8" s="10"/>
    </row>
    <row r="9" spans="1:16" s="4" customFormat="1" ht="36" customHeight="1" x14ac:dyDescent="0.45">
      <c r="A9" s="10"/>
      <c r="B9" s="26" t="s">
        <v>48</v>
      </c>
      <c r="C9" s="175">
        <f>'RüE von PW'!L9</f>
        <v>36586.854719999996</v>
      </c>
      <c r="D9" s="21">
        <v>1560</v>
      </c>
      <c r="E9" s="181"/>
      <c r="F9" s="21">
        <f>(1-E9)*D9</f>
        <v>1560</v>
      </c>
      <c r="G9" s="181"/>
      <c r="H9" s="21">
        <f>(1-G9)*F9</f>
        <v>1560</v>
      </c>
      <c r="I9" s="182"/>
      <c r="J9" s="182"/>
      <c r="K9" s="182"/>
      <c r="L9" s="183"/>
      <c r="M9" s="10"/>
      <c r="N9" s="10"/>
      <c r="O9" s="10"/>
      <c r="P9" s="10"/>
    </row>
    <row r="10" spans="1:16" s="10" customFormat="1" ht="6" customHeight="1" x14ac:dyDescent="0.45"/>
    <row r="11" spans="1:16" s="12" customFormat="1" ht="15.75" customHeight="1" x14ac:dyDescent="0.5">
      <c r="F11" s="184" t="s">
        <v>24</v>
      </c>
    </row>
    <row r="12" spans="1:16" s="12" customFormat="1" ht="6" customHeight="1" x14ac:dyDescent="0.45"/>
    <row r="13" spans="1:16" s="12" customFormat="1" x14ac:dyDescent="0.45"/>
  </sheetData>
  <mergeCells count="4">
    <mergeCell ref="B2:B3"/>
    <mergeCell ref="C2:C3"/>
    <mergeCell ref="D2:H2"/>
    <mergeCell ref="I2:K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B5F7-A803-42CE-ADB2-BCACEB398D04}">
  <sheetPr>
    <tabColor rgb="FF66FF99"/>
  </sheetPr>
  <dimension ref="A1:L262"/>
  <sheetViews>
    <sheetView workbookViewId="0">
      <selection sqref="A1:G11"/>
    </sheetView>
  </sheetViews>
  <sheetFormatPr baseColWidth="10" defaultColWidth="9.06640625" defaultRowHeight="14.25" x14ac:dyDescent="0.45"/>
  <cols>
    <col min="1" max="1" width="1.59765625" style="12" customWidth="1"/>
    <col min="2" max="2" width="38.86328125" style="1" customWidth="1"/>
    <col min="3" max="6" width="12.59765625" style="1" customWidth="1"/>
    <col min="7" max="9" width="1.59765625" style="12" customWidth="1"/>
    <col min="10" max="12" width="9.06640625" style="12" customWidth="1"/>
    <col min="13" max="15" width="9.06640625" style="1" customWidth="1"/>
    <col min="16" max="16384" width="9.06640625" style="1"/>
  </cols>
  <sheetData>
    <row r="1" spans="1:12" s="12" customFormat="1" ht="6" customHeight="1" x14ac:dyDescent="0.45"/>
    <row r="2" spans="1:12" s="12" customFormat="1" ht="32" customHeight="1" x14ac:dyDescent="0.45">
      <c r="B2" s="110" t="s">
        <v>59</v>
      </c>
      <c r="C2" s="108" t="s">
        <v>64</v>
      </c>
      <c r="D2" s="108" t="s">
        <v>28</v>
      </c>
      <c r="E2" s="106" t="s">
        <v>63</v>
      </c>
      <c r="F2" s="107"/>
    </row>
    <row r="3" spans="1:12" ht="27.4" customHeight="1" x14ac:dyDescent="0.45">
      <c r="B3" s="111"/>
      <c r="C3" s="109"/>
      <c r="D3" s="109"/>
      <c r="E3" s="56" t="s">
        <v>60</v>
      </c>
      <c r="F3" s="56" t="s">
        <v>61</v>
      </c>
      <c r="G3" s="25"/>
      <c r="H3" s="55"/>
    </row>
    <row r="4" spans="1:12" s="4" customFormat="1" ht="36" customHeight="1" x14ac:dyDescent="0.45">
      <c r="A4" s="10"/>
      <c r="B4" s="26" t="s">
        <v>62</v>
      </c>
      <c r="C4" s="27">
        <f>'RüE von PW'!L4</f>
        <v>80743.403519999993</v>
      </c>
      <c r="D4" s="21">
        <v>1560</v>
      </c>
      <c r="E4" s="28">
        <f t="shared" ref="E4:E10" si="0">C4/D4</f>
        <v>51.758591999999993</v>
      </c>
      <c r="F4" s="53">
        <f>E4/60</f>
        <v>0.86264319999999983</v>
      </c>
      <c r="G4" s="29"/>
      <c r="H4" s="30"/>
      <c r="I4" s="10"/>
      <c r="J4" s="10"/>
      <c r="K4" s="10"/>
      <c r="L4" s="10"/>
    </row>
    <row r="5" spans="1:12" s="4" customFormat="1" ht="36" customHeight="1" x14ac:dyDescent="0.45">
      <c r="A5" s="10"/>
      <c r="B5" s="26" t="s">
        <v>25</v>
      </c>
      <c r="C5" s="27">
        <f>'RüE von PW'!L5</f>
        <v>71438.753024000005</v>
      </c>
      <c r="D5" s="21">
        <v>1560</v>
      </c>
      <c r="E5" s="28">
        <f t="shared" si="0"/>
        <v>45.794072451282055</v>
      </c>
      <c r="F5" s="53">
        <f t="shared" ref="F5:F10" si="1">E5/60</f>
        <v>0.76323454085470088</v>
      </c>
      <c r="G5" s="29"/>
      <c r="H5" s="29"/>
      <c r="I5" s="10"/>
      <c r="J5" s="10"/>
      <c r="K5" s="10"/>
      <c r="L5" s="10"/>
    </row>
    <row r="6" spans="1:12" s="4" customFormat="1" ht="36" customHeight="1" x14ac:dyDescent="0.45">
      <c r="A6" s="10"/>
      <c r="B6" s="5" t="s">
        <v>26</v>
      </c>
      <c r="C6" s="27">
        <f>'RüE von PW'!L6</f>
        <v>61192.245747199988</v>
      </c>
      <c r="D6" s="20">
        <v>1560</v>
      </c>
      <c r="E6" s="28">
        <f t="shared" si="0"/>
        <v>39.225798555897427</v>
      </c>
      <c r="F6" s="53">
        <f t="shared" si="1"/>
        <v>0.65376330926495707</v>
      </c>
      <c r="G6" s="29"/>
      <c r="H6" s="29"/>
      <c r="I6" s="10"/>
      <c r="J6" s="10"/>
      <c r="K6" s="10"/>
      <c r="L6" s="10"/>
    </row>
    <row r="7" spans="1:12" s="4" customFormat="1" ht="36" customHeight="1" x14ac:dyDescent="0.45">
      <c r="A7" s="10"/>
      <c r="B7" s="5" t="s">
        <v>27</v>
      </c>
      <c r="C7" s="27">
        <f>'RüE von PW'!L7</f>
        <v>53526.919692800002</v>
      </c>
      <c r="D7" s="20">
        <v>1560</v>
      </c>
      <c r="E7" s="28">
        <f t="shared" si="0"/>
        <v>34.312128008205129</v>
      </c>
      <c r="F7" s="53">
        <f t="shared" si="1"/>
        <v>0.57186880013675212</v>
      </c>
      <c r="G7" s="29"/>
      <c r="H7" s="29"/>
      <c r="I7" s="10"/>
      <c r="J7" s="10"/>
      <c r="K7" s="10"/>
      <c r="L7" s="10"/>
    </row>
    <row r="8" spans="1:12" s="4" customFormat="1" ht="36" customHeight="1" x14ac:dyDescent="0.45">
      <c r="A8" s="10"/>
      <c r="B8" s="5" t="s">
        <v>7</v>
      </c>
      <c r="C8" s="27">
        <f>'RüE von PW'!L8</f>
        <v>53526.919692800002</v>
      </c>
      <c r="D8" s="20">
        <v>1560</v>
      </c>
      <c r="E8" s="28">
        <f t="shared" si="0"/>
        <v>34.312128008205129</v>
      </c>
      <c r="F8" s="53">
        <f t="shared" si="1"/>
        <v>0.57186880013675212</v>
      </c>
      <c r="G8" s="29"/>
      <c r="H8" s="29"/>
      <c r="I8" s="10"/>
      <c r="J8" s="10"/>
      <c r="K8" s="10"/>
      <c r="L8" s="10"/>
    </row>
    <row r="9" spans="1:12" s="4" customFormat="1" ht="36" customHeight="1" thickBot="1" x14ac:dyDescent="0.5">
      <c r="A9" s="10"/>
      <c r="B9" s="49" t="s">
        <v>9</v>
      </c>
      <c r="C9" s="50">
        <f>'RüE von PW'!L9</f>
        <v>36586.854719999996</v>
      </c>
      <c r="D9" s="51">
        <v>1560</v>
      </c>
      <c r="E9" s="52">
        <f t="shared" si="0"/>
        <v>23.453111999999997</v>
      </c>
      <c r="F9" s="54">
        <f t="shared" si="1"/>
        <v>0.39088519999999993</v>
      </c>
      <c r="G9" s="29"/>
      <c r="H9" s="29"/>
      <c r="I9" s="10"/>
      <c r="J9" s="10"/>
      <c r="K9" s="10"/>
      <c r="L9" s="10"/>
    </row>
    <row r="10" spans="1:12" s="4" customFormat="1" ht="36" customHeight="1" thickTop="1" x14ac:dyDescent="0.45">
      <c r="A10" s="10"/>
      <c r="B10" s="185" t="s">
        <v>58</v>
      </c>
      <c r="C10" s="186">
        <f>'RüE von PW'!L10</f>
        <v>50464.627200000003</v>
      </c>
      <c r="D10" s="187">
        <v>1560</v>
      </c>
      <c r="E10" s="188">
        <f t="shared" si="0"/>
        <v>32.349119999999999</v>
      </c>
      <c r="F10" s="189">
        <f t="shared" si="1"/>
        <v>0.53915199999999996</v>
      </c>
      <c r="G10" s="29"/>
      <c r="H10" s="29"/>
      <c r="I10" s="10"/>
      <c r="J10" s="10"/>
      <c r="K10" s="10"/>
      <c r="L10" s="10"/>
    </row>
    <row r="11" spans="1:12" s="10" customFormat="1" ht="6" customHeight="1" x14ac:dyDescent="0.45"/>
    <row r="12" spans="1:12" s="12" customFormat="1" ht="15.75" customHeight="1" x14ac:dyDescent="0.45"/>
    <row r="13" spans="1:12" s="12" customFormat="1" ht="6" customHeight="1" x14ac:dyDescent="0.45"/>
    <row r="14" spans="1:12" s="12" customFormat="1" x14ac:dyDescent="0.45"/>
    <row r="15" spans="1:12" s="12" customFormat="1" x14ac:dyDescent="0.45"/>
    <row r="16" spans="1:12" s="12" customFormat="1" x14ac:dyDescent="0.45"/>
    <row r="17" s="12" customFormat="1" x14ac:dyDescent="0.45"/>
    <row r="18" s="12" customFormat="1" x14ac:dyDescent="0.45"/>
    <row r="19" s="12" customFormat="1" x14ac:dyDescent="0.45"/>
    <row r="20" s="12" customFormat="1" x14ac:dyDescent="0.45"/>
    <row r="21" s="12" customFormat="1" x14ac:dyDescent="0.45"/>
    <row r="22" s="12" customFormat="1" x14ac:dyDescent="0.45"/>
    <row r="23" s="12" customFormat="1" x14ac:dyDescent="0.45"/>
    <row r="24" s="12" customFormat="1" x14ac:dyDescent="0.45"/>
    <row r="25" s="12" customFormat="1" x14ac:dyDescent="0.45"/>
    <row r="26" s="12" customFormat="1" x14ac:dyDescent="0.45"/>
    <row r="27" s="12" customFormat="1" x14ac:dyDescent="0.45"/>
    <row r="28" s="12" customFormat="1" x14ac:dyDescent="0.45"/>
    <row r="29" s="12" customFormat="1" x14ac:dyDescent="0.45"/>
    <row r="30" s="12" customFormat="1" x14ac:dyDescent="0.45"/>
    <row r="31" s="12" customFormat="1" x14ac:dyDescent="0.45"/>
    <row r="32" s="12" customFormat="1" x14ac:dyDescent="0.45"/>
    <row r="33" s="12" customFormat="1" x14ac:dyDescent="0.45"/>
    <row r="34" s="12" customFormat="1" x14ac:dyDescent="0.45"/>
    <row r="35" s="12" customFormat="1" x14ac:dyDescent="0.45"/>
    <row r="36" s="12" customFormat="1" x14ac:dyDescent="0.45"/>
    <row r="37" s="12" customFormat="1" x14ac:dyDescent="0.45"/>
    <row r="38" s="12" customFormat="1" x14ac:dyDescent="0.45"/>
    <row r="39" s="12" customFormat="1" x14ac:dyDescent="0.45"/>
    <row r="40" s="12" customFormat="1" x14ac:dyDescent="0.45"/>
    <row r="41" s="12" customFormat="1" x14ac:dyDescent="0.45"/>
    <row r="42" s="12" customFormat="1" x14ac:dyDescent="0.45"/>
    <row r="43" s="12" customFormat="1" x14ac:dyDescent="0.45"/>
    <row r="44" s="12" customFormat="1" x14ac:dyDescent="0.45"/>
    <row r="45" s="12" customFormat="1" x14ac:dyDescent="0.45"/>
    <row r="46" s="12" customFormat="1" x14ac:dyDescent="0.45"/>
    <row r="47" s="12" customFormat="1" x14ac:dyDescent="0.45"/>
    <row r="48"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row r="254" s="12" customFormat="1" x14ac:dyDescent="0.45"/>
    <row r="255" s="12" customFormat="1" x14ac:dyDescent="0.45"/>
    <row r="256" s="12" customFormat="1" x14ac:dyDescent="0.45"/>
    <row r="257" s="12" customFormat="1" x14ac:dyDescent="0.45"/>
    <row r="258" s="12" customFormat="1" x14ac:dyDescent="0.45"/>
    <row r="259" s="12" customFormat="1" x14ac:dyDescent="0.45"/>
    <row r="260" s="12" customFormat="1" x14ac:dyDescent="0.45"/>
    <row r="261" s="12" customFormat="1" x14ac:dyDescent="0.45"/>
    <row r="262" s="12" customFormat="1" x14ac:dyDescent="0.45"/>
  </sheetData>
  <mergeCells count="4">
    <mergeCell ref="B2:B3"/>
    <mergeCell ref="C2:C3"/>
    <mergeCell ref="D2:D3"/>
    <mergeCell ref="E2:F2"/>
  </mergeCells>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D628-32E8-4EE1-8B22-20E3842B6303}">
  <sheetPr>
    <tabColor rgb="FF66FF99"/>
  </sheetPr>
  <dimension ref="A1:L262"/>
  <sheetViews>
    <sheetView workbookViewId="0">
      <selection activeCell="L7" sqref="L7"/>
    </sheetView>
  </sheetViews>
  <sheetFormatPr baseColWidth="10" defaultColWidth="9.06640625" defaultRowHeight="14.25" x14ac:dyDescent="0.45"/>
  <cols>
    <col min="1" max="1" width="1.59765625" style="12" customWidth="1"/>
    <col min="2" max="2" width="41.1328125" style="1" customWidth="1"/>
    <col min="3" max="6" width="12.59765625" style="1" customWidth="1"/>
    <col min="7" max="9" width="1.59765625" style="12" customWidth="1"/>
    <col min="10" max="12" width="9.06640625" style="12" customWidth="1"/>
    <col min="13" max="15" width="9.06640625" style="1" customWidth="1"/>
    <col min="16" max="16384" width="9.06640625" style="1"/>
  </cols>
  <sheetData>
    <row r="1" spans="1:12" s="12" customFormat="1" ht="6" customHeight="1" x14ac:dyDescent="0.45"/>
    <row r="2" spans="1:12" s="12" customFormat="1" ht="32" customHeight="1" x14ac:dyDescent="0.65">
      <c r="B2" s="196" t="s">
        <v>160</v>
      </c>
      <c r="C2" s="108" t="s">
        <v>64</v>
      </c>
      <c r="D2" s="108" t="s">
        <v>28</v>
      </c>
      <c r="E2" s="106" t="s">
        <v>63</v>
      </c>
      <c r="F2" s="107"/>
    </row>
    <row r="3" spans="1:12" ht="27.4" customHeight="1" x14ac:dyDescent="0.55000000000000004">
      <c r="B3" s="105" t="s">
        <v>144</v>
      </c>
      <c r="C3" s="109"/>
      <c r="D3" s="109"/>
      <c r="E3" s="56" t="s">
        <v>60</v>
      </c>
      <c r="F3" s="56" t="s">
        <v>61</v>
      </c>
      <c r="G3" s="25"/>
      <c r="H3" s="55"/>
    </row>
    <row r="4" spans="1:12" s="4" customFormat="1" ht="36" customHeight="1" x14ac:dyDescent="0.45">
      <c r="A4" s="10"/>
      <c r="B4" s="26" t="s">
        <v>62</v>
      </c>
      <c r="C4" s="27">
        <f>'RüE von PW'!L4</f>
        <v>80743.403519999993</v>
      </c>
      <c r="D4" s="21">
        <v>1560</v>
      </c>
      <c r="E4" s="28">
        <f t="shared" ref="E4:E10" si="0">C4/D4</f>
        <v>51.758591999999993</v>
      </c>
      <c r="F4" s="53">
        <f>E4/60</f>
        <v>0.86264319999999983</v>
      </c>
      <c r="G4" s="29"/>
      <c r="H4" s="30"/>
      <c r="I4" s="10"/>
      <c r="J4" s="10"/>
      <c r="K4" s="10"/>
      <c r="L4" s="10"/>
    </row>
    <row r="5" spans="1:12" s="4" customFormat="1" ht="36" customHeight="1" x14ac:dyDescent="0.45">
      <c r="A5" s="10"/>
      <c r="B5" s="26" t="s">
        <v>25</v>
      </c>
      <c r="C5" s="27">
        <f>'RüE von PW'!L5</f>
        <v>71438.753024000005</v>
      </c>
      <c r="D5" s="21">
        <v>1560</v>
      </c>
      <c r="E5" s="28">
        <f t="shared" si="0"/>
        <v>45.794072451282055</v>
      </c>
      <c r="F5" s="53">
        <f t="shared" ref="F5:F10" si="1">E5/60</f>
        <v>0.76323454085470088</v>
      </c>
      <c r="G5" s="29"/>
      <c r="H5" s="29"/>
      <c r="I5" s="10"/>
      <c r="J5" s="10"/>
      <c r="K5" s="10"/>
      <c r="L5" s="10"/>
    </row>
    <row r="6" spans="1:12" s="4" customFormat="1" ht="36" customHeight="1" x14ac:dyDescent="0.45">
      <c r="A6" s="10"/>
      <c r="B6" s="5" t="s">
        <v>26</v>
      </c>
      <c r="C6" s="27">
        <f>'RüE von PW'!L6</f>
        <v>61192.245747199988</v>
      </c>
      <c r="D6" s="20">
        <v>1560</v>
      </c>
      <c r="E6" s="28">
        <f t="shared" si="0"/>
        <v>39.225798555897427</v>
      </c>
      <c r="F6" s="53">
        <f t="shared" si="1"/>
        <v>0.65376330926495707</v>
      </c>
      <c r="G6" s="29"/>
      <c r="H6" s="29"/>
      <c r="I6" s="10"/>
      <c r="J6" s="10"/>
      <c r="K6" s="10"/>
      <c r="L6" s="10"/>
    </row>
    <row r="7" spans="1:12" s="4" customFormat="1" ht="36" customHeight="1" x14ac:dyDescent="0.45">
      <c r="A7" s="10"/>
      <c r="B7" s="5" t="s">
        <v>27</v>
      </c>
      <c r="C7" s="27">
        <f>'RüE von PW'!L7</f>
        <v>53526.919692800002</v>
      </c>
      <c r="D7" s="20">
        <v>1560</v>
      </c>
      <c r="E7" s="28">
        <f t="shared" si="0"/>
        <v>34.312128008205129</v>
      </c>
      <c r="F7" s="53">
        <f t="shared" si="1"/>
        <v>0.57186880013675212</v>
      </c>
      <c r="G7" s="29"/>
      <c r="H7" s="29"/>
      <c r="I7" s="10"/>
      <c r="J7" s="10"/>
      <c r="K7" s="10"/>
      <c r="L7" s="10"/>
    </row>
    <row r="8" spans="1:12" s="4" customFormat="1" ht="36" customHeight="1" x14ac:dyDescent="0.45">
      <c r="A8" s="10"/>
      <c r="B8" s="5" t="s">
        <v>7</v>
      </c>
      <c r="C8" s="27">
        <f>'RüE von PW'!L8</f>
        <v>53526.919692800002</v>
      </c>
      <c r="D8" s="20">
        <v>1560</v>
      </c>
      <c r="E8" s="28">
        <f t="shared" si="0"/>
        <v>34.312128008205129</v>
      </c>
      <c r="F8" s="53">
        <f t="shared" si="1"/>
        <v>0.57186880013675212</v>
      </c>
      <c r="G8" s="29"/>
      <c r="H8" s="29"/>
      <c r="I8" s="10"/>
      <c r="J8" s="10"/>
      <c r="K8" s="10"/>
      <c r="L8" s="10"/>
    </row>
    <row r="9" spans="1:12" s="4" customFormat="1" ht="36" customHeight="1" thickBot="1" x14ac:dyDescent="0.5">
      <c r="A9" s="10"/>
      <c r="B9" s="49" t="s">
        <v>9</v>
      </c>
      <c r="C9" s="50">
        <f>'RüE von PW'!L9</f>
        <v>36586.854719999996</v>
      </c>
      <c r="D9" s="51">
        <v>1560</v>
      </c>
      <c r="E9" s="52">
        <f t="shared" si="0"/>
        <v>23.453111999999997</v>
      </c>
      <c r="F9" s="54">
        <f t="shared" si="1"/>
        <v>0.39088519999999993</v>
      </c>
      <c r="G9" s="29"/>
      <c r="H9" s="29"/>
      <c r="I9" s="10"/>
      <c r="J9" s="10"/>
      <c r="K9" s="10"/>
      <c r="L9" s="10"/>
    </row>
    <row r="10" spans="1:12" s="4" customFormat="1" ht="36" customHeight="1" thickTop="1" x14ac:dyDescent="0.45">
      <c r="A10" s="10"/>
      <c r="B10" s="185" t="s">
        <v>58</v>
      </c>
      <c r="C10" s="186">
        <f>'RüE von PW'!L10</f>
        <v>50464.627200000003</v>
      </c>
      <c r="D10" s="187">
        <v>1560</v>
      </c>
      <c r="E10" s="188">
        <f t="shared" si="0"/>
        <v>32.349119999999999</v>
      </c>
      <c r="F10" s="189">
        <f t="shared" si="1"/>
        <v>0.53915199999999996</v>
      </c>
      <c r="G10" s="29"/>
      <c r="H10" s="29"/>
      <c r="I10" s="10"/>
      <c r="J10" s="10"/>
      <c r="K10" s="10"/>
      <c r="L10" s="10"/>
    </row>
    <row r="11" spans="1:12" s="10" customFormat="1" ht="6" customHeight="1" x14ac:dyDescent="0.45"/>
    <row r="12" spans="1:12" s="12" customFormat="1" ht="15.75" customHeight="1" x14ac:dyDescent="0.45"/>
    <row r="13" spans="1:12" s="12" customFormat="1" ht="6" customHeight="1" x14ac:dyDescent="0.45"/>
    <row r="14" spans="1:12" s="12" customFormat="1" ht="6" customHeight="1" x14ac:dyDescent="0.45"/>
    <row r="15" spans="1:12" s="12" customFormat="1" ht="32" customHeight="1" x14ac:dyDescent="0.65">
      <c r="B15" s="195" t="s">
        <v>161</v>
      </c>
      <c r="C15" s="108" t="s">
        <v>64</v>
      </c>
      <c r="D15" s="108" t="s">
        <v>28</v>
      </c>
      <c r="E15" s="106" t="s">
        <v>63</v>
      </c>
      <c r="F15" s="107"/>
    </row>
    <row r="16" spans="1:12" ht="27.4" customHeight="1" x14ac:dyDescent="0.55000000000000004">
      <c r="B16" s="105" t="s">
        <v>144</v>
      </c>
      <c r="C16" s="109"/>
      <c r="D16" s="109"/>
      <c r="E16" s="56" t="s">
        <v>60</v>
      </c>
      <c r="F16" s="56" t="s">
        <v>61</v>
      </c>
      <c r="G16" s="25"/>
      <c r="H16" s="55"/>
    </row>
    <row r="17" spans="1:12" s="4" customFormat="1" ht="36" customHeight="1" x14ac:dyDescent="0.45">
      <c r="A17" s="10"/>
      <c r="B17" s="5" t="s">
        <v>145</v>
      </c>
      <c r="C17" s="27">
        <f>'AVR von PW'!R4</f>
        <v>84483.863023999991</v>
      </c>
      <c r="D17" s="21">
        <v>1560</v>
      </c>
      <c r="E17" s="28">
        <f t="shared" ref="E17" si="2">C17/D17</f>
        <v>54.156322451282044</v>
      </c>
      <c r="F17" s="53">
        <f t="shared" ref="F17" si="3">E17/60</f>
        <v>0.9026053741880341</v>
      </c>
      <c r="G17" s="29"/>
      <c r="H17" s="30"/>
      <c r="I17" s="10"/>
      <c r="J17" s="10"/>
      <c r="K17" s="10"/>
      <c r="L17" s="10"/>
    </row>
    <row r="18" spans="1:12" s="4" customFormat="1" ht="36" customHeight="1" x14ac:dyDescent="0.45">
      <c r="A18" s="10"/>
      <c r="B18" s="26" t="s">
        <v>25</v>
      </c>
      <c r="C18" s="27">
        <f>'AVR von PW'!R5</f>
        <v>67676.605919999987</v>
      </c>
      <c r="D18" s="21">
        <v>1560</v>
      </c>
      <c r="E18" s="28">
        <f t="shared" ref="E17:E23" si="4">C18/D18</f>
        <v>43.382439692307685</v>
      </c>
      <c r="F18" s="53">
        <f t="shared" ref="F18:F23" si="5">E18/60</f>
        <v>0.72304066153846136</v>
      </c>
      <c r="G18" s="29"/>
      <c r="H18" s="29"/>
      <c r="I18" s="10"/>
      <c r="J18" s="10"/>
      <c r="K18" s="10"/>
      <c r="L18" s="10"/>
    </row>
    <row r="19" spans="1:12" s="4" customFormat="1" ht="36" customHeight="1" x14ac:dyDescent="0.45">
      <c r="A19" s="10"/>
      <c r="B19" s="5" t="s">
        <v>26</v>
      </c>
      <c r="C19" s="27">
        <f>'AVR von PW'!R6</f>
        <v>63419.330287999997</v>
      </c>
      <c r="D19" s="20">
        <v>1560</v>
      </c>
      <c r="E19" s="28">
        <f t="shared" si="4"/>
        <v>40.653416851282053</v>
      </c>
      <c r="F19" s="53">
        <f t="shared" si="5"/>
        <v>0.67755694752136753</v>
      </c>
      <c r="G19" s="29"/>
      <c r="H19" s="29"/>
      <c r="I19" s="10"/>
      <c r="J19" s="10"/>
      <c r="K19" s="10"/>
      <c r="L19" s="10"/>
    </row>
    <row r="20" spans="1:12" s="4" customFormat="1" ht="36" customHeight="1" x14ac:dyDescent="0.45">
      <c r="A20" s="10"/>
      <c r="B20" s="5" t="s">
        <v>27</v>
      </c>
      <c r="C20" s="27">
        <f>'AVR von PW'!R7</f>
        <v>52887.012088000003</v>
      </c>
      <c r="D20" s="20">
        <v>1560</v>
      </c>
      <c r="E20" s="28">
        <f t="shared" si="4"/>
        <v>33.901930825641024</v>
      </c>
      <c r="F20" s="53">
        <f t="shared" si="5"/>
        <v>0.56503218042735037</v>
      </c>
      <c r="G20" s="29"/>
      <c r="H20" s="29"/>
      <c r="I20" s="10"/>
      <c r="J20" s="10"/>
      <c r="K20" s="10"/>
      <c r="L20" s="10"/>
    </row>
    <row r="21" spans="1:12" s="4" customFormat="1" ht="36" customHeight="1" x14ac:dyDescent="0.45">
      <c r="A21" s="10"/>
      <c r="B21" s="5" t="s">
        <v>7</v>
      </c>
      <c r="C21" s="27">
        <f>'AVR von PW'!R8</f>
        <v>48094.684439119999</v>
      </c>
      <c r="D21" s="20">
        <v>1560</v>
      </c>
      <c r="E21" s="28">
        <f t="shared" si="4"/>
        <v>30.829925922512821</v>
      </c>
      <c r="F21" s="53">
        <f t="shared" si="5"/>
        <v>0.51383209870854707</v>
      </c>
      <c r="G21" s="29"/>
      <c r="H21" s="29"/>
      <c r="I21" s="10"/>
      <c r="J21" s="10"/>
      <c r="K21" s="10"/>
      <c r="L21" s="10"/>
    </row>
    <row r="22" spans="1:12" s="4" customFormat="1" ht="36" customHeight="1" thickBot="1" x14ac:dyDescent="0.5">
      <c r="A22" s="10"/>
      <c r="B22" s="49" t="s">
        <v>9</v>
      </c>
      <c r="C22" s="27">
        <f>'AVR von PW'!R9</f>
        <v>41805.043058479998</v>
      </c>
      <c r="D22" s="51">
        <v>1560</v>
      </c>
      <c r="E22" s="52">
        <f t="shared" si="4"/>
        <v>26.798104524666666</v>
      </c>
      <c r="F22" s="54">
        <f t="shared" si="5"/>
        <v>0.44663507541111108</v>
      </c>
      <c r="G22" s="29"/>
      <c r="H22" s="29"/>
      <c r="I22" s="10"/>
      <c r="J22" s="10"/>
      <c r="K22" s="10"/>
      <c r="L22" s="10"/>
    </row>
    <row r="23" spans="1:12" s="4" customFormat="1" ht="36" customHeight="1" thickTop="1" x14ac:dyDescent="0.45">
      <c r="A23" s="10"/>
      <c r="B23" s="185" t="s">
        <v>58</v>
      </c>
      <c r="C23" s="186">
        <f>'AVR von PW'!R10</f>
        <v>57218.234624000012</v>
      </c>
      <c r="D23" s="187">
        <v>1560</v>
      </c>
      <c r="E23" s="188">
        <f t="shared" si="4"/>
        <v>36.678355528205138</v>
      </c>
      <c r="F23" s="189">
        <f t="shared" si="5"/>
        <v>0.61130592547008566</v>
      </c>
      <c r="G23" s="29"/>
      <c r="H23" s="29"/>
      <c r="I23" s="10"/>
      <c r="J23" s="10"/>
      <c r="K23" s="10"/>
      <c r="L23" s="10"/>
    </row>
    <row r="24" spans="1:12" s="10" customFormat="1" ht="6" customHeight="1" x14ac:dyDescent="0.45"/>
    <row r="25" spans="1:12" s="12" customFormat="1" ht="15.75" customHeight="1" x14ac:dyDescent="0.45"/>
    <row r="26" spans="1:12" s="12" customFormat="1" x14ac:dyDescent="0.45"/>
    <row r="27" spans="1:12" s="12" customFormat="1" x14ac:dyDescent="0.45"/>
    <row r="28" spans="1:12" s="12" customFormat="1" x14ac:dyDescent="0.45"/>
    <row r="29" spans="1:12" s="12" customFormat="1" x14ac:dyDescent="0.45"/>
    <row r="30" spans="1:12" s="12" customFormat="1" x14ac:dyDescent="0.45"/>
    <row r="31" spans="1:12" s="12" customFormat="1" x14ac:dyDescent="0.45"/>
    <row r="32" spans="1:12" s="12" customFormat="1" x14ac:dyDescent="0.45"/>
    <row r="33" s="12" customFormat="1" x14ac:dyDescent="0.45"/>
    <row r="34" s="12" customFormat="1" x14ac:dyDescent="0.45"/>
    <row r="35" s="12" customFormat="1" x14ac:dyDescent="0.45"/>
    <row r="36" s="12" customFormat="1" x14ac:dyDescent="0.45"/>
    <row r="37" s="12" customFormat="1" x14ac:dyDescent="0.45"/>
    <row r="38" s="12" customFormat="1" x14ac:dyDescent="0.45"/>
    <row r="39" s="12" customFormat="1" x14ac:dyDescent="0.45"/>
    <row r="40" s="12" customFormat="1" x14ac:dyDescent="0.45"/>
    <row r="41" s="12" customFormat="1" x14ac:dyDescent="0.45"/>
    <row r="42" s="12" customFormat="1" x14ac:dyDescent="0.45"/>
    <row r="43" s="12" customFormat="1" x14ac:dyDescent="0.45"/>
    <row r="44" s="12" customFormat="1" x14ac:dyDescent="0.45"/>
    <row r="45" s="12" customFormat="1" x14ac:dyDescent="0.45"/>
    <row r="46" s="12" customFormat="1" x14ac:dyDescent="0.45"/>
    <row r="47" s="12" customFormat="1" x14ac:dyDescent="0.45"/>
    <row r="48"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row r="254" s="12" customFormat="1" x14ac:dyDescent="0.45"/>
    <row r="255" s="12" customFormat="1" x14ac:dyDescent="0.45"/>
    <row r="256" s="12" customFormat="1" x14ac:dyDescent="0.45"/>
    <row r="257" s="12" customFormat="1" x14ac:dyDescent="0.45"/>
    <row r="258" s="12" customFormat="1" x14ac:dyDescent="0.45"/>
    <row r="259" s="12" customFormat="1" x14ac:dyDescent="0.45"/>
    <row r="260" s="12" customFormat="1" x14ac:dyDescent="0.45"/>
    <row r="261" s="12" customFormat="1" x14ac:dyDescent="0.45"/>
    <row r="262" s="12" customFormat="1" x14ac:dyDescent="0.45"/>
  </sheetData>
  <mergeCells count="6">
    <mergeCell ref="C2:C3"/>
    <mergeCell ref="D2:D3"/>
    <mergeCell ref="E2:F2"/>
    <mergeCell ref="C15:C16"/>
    <mergeCell ref="D15:D16"/>
    <mergeCell ref="E15:F15"/>
  </mergeCells>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1FCF-8F63-45E2-B9DA-DADA2E218969}">
  <dimension ref="A1:N253"/>
  <sheetViews>
    <sheetView workbookViewId="0">
      <selection activeCell="F14" sqref="F14:L25"/>
    </sheetView>
  </sheetViews>
  <sheetFormatPr baseColWidth="10" defaultColWidth="15.59765625" defaultRowHeight="14.25" x14ac:dyDescent="0.45"/>
  <cols>
    <col min="1" max="1" width="1.59765625" style="12" customWidth="1"/>
    <col min="2" max="2" width="4.3984375" style="12" customWidth="1"/>
    <col min="3" max="3" width="24" style="1" customWidth="1"/>
    <col min="4" max="4" width="7.33203125" style="1" customWidth="1"/>
    <col min="5" max="5" width="8.3984375" style="1" customWidth="1"/>
    <col min="6" max="6" width="1.59765625" style="1" customWidth="1"/>
    <col min="7" max="7" width="5.53125" style="1" customWidth="1"/>
    <col min="8" max="8" width="23.73046875" style="12" customWidth="1"/>
    <col min="9" max="9" width="11.33203125" style="12" customWidth="1"/>
    <col min="10" max="10" width="9.1328125" style="1" customWidth="1"/>
    <col min="11" max="11" width="3.19921875" style="12" customWidth="1"/>
    <col min="12" max="12" width="1.59765625" style="12" customWidth="1"/>
    <col min="13" max="14" width="15.59765625" style="12"/>
    <col min="15" max="16384" width="15.59765625" style="1"/>
  </cols>
  <sheetData>
    <row r="1" spans="2:11" s="12" customFormat="1" x14ac:dyDescent="0.45"/>
    <row r="2" spans="2:11" s="31" customFormat="1" ht="15.75" x14ac:dyDescent="0.5">
      <c r="B2" s="31" t="s">
        <v>30</v>
      </c>
      <c r="H2" s="31" t="s">
        <v>157</v>
      </c>
    </row>
    <row r="3" spans="2:11" s="12" customFormat="1" x14ac:dyDescent="0.45">
      <c r="B3" s="12" t="s">
        <v>34</v>
      </c>
      <c r="C3" s="12" t="s">
        <v>38</v>
      </c>
      <c r="D3" s="12" t="s">
        <v>29</v>
      </c>
      <c r="E3" s="32">
        <f>'B-Std.-Kosten RüE'!E4</f>
        <v>51.758591999999993</v>
      </c>
    </row>
    <row r="4" spans="2:11" s="12" customFormat="1" x14ac:dyDescent="0.45">
      <c r="B4" s="12" t="s">
        <v>34</v>
      </c>
      <c r="C4" s="12" t="s">
        <v>35</v>
      </c>
      <c r="D4" s="12" t="s">
        <v>29</v>
      </c>
      <c r="E4" s="32">
        <f>'B-Std.-Kosten RüE'!E5</f>
        <v>45.794072451282055</v>
      </c>
    </row>
    <row r="5" spans="2:11" s="12" customFormat="1" x14ac:dyDescent="0.45">
      <c r="B5" s="12" t="s">
        <v>34</v>
      </c>
      <c r="C5" s="12" t="s">
        <v>36</v>
      </c>
      <c r="D5" s="12" t="s">
        <v>29</v>
      </c>
      <c r="E5" s="32">
        <f>'B-Std.-Kosten RüE'!E6</f>
        <v>39.225798555897427</v>
      </c>
    </row>
    <row r="6" spans="2:11" s="12" customFormat="1" x14ac:dyDescent="0.45">
      <c r="B6" s="12" t="s">
        <v>34</v>
      </c>
      <c r="C6" s="12" t="s">
        <v>37</v>
      </c>
      <c r="D6" s="12" t="s">
        <v>29</v>
      </c>
      <c r="E6" s="32">
        <f>'B-Std.-Kosten RüE'!E7</f>
        <v>34.312128008205129</v>
      </c>
    </row>
    <row r="7" spans="2:11" s="12" customFormat="1" x14ac:dyDescent="0.45">
      <c r="B7" s="12" t="s">
        <v>34</v>
      </c>
      <c r="C7" s="12" t="s">
        <v>7</v>
      </c>
      <c r="D7" s="12" t="s">
        <v>29</v>
      </c>
      <c r="E7" s="32">
        <f>'B-Std.-Kosten RüE'!E8</f>
        <v>34.312128008205129</v>
      </c>
    </row>
    <row r="8" spans="2:11" s="12" customFormat="1" x14ac:dyDescent="0.45">
      <c r="B8" s="12" t="s">
        <v>34</v>
      </c>
      <c r="C8" s="12" t="s">
        <v>9</v>
      </c>
      <c r="D8" s="12" t="s">
        <v>29</v>
      </c>
      <c r="E8" s="32">
        <f>'B-Std.-Kosten RüE'!E9</f>
        <v>23.453111999999997</v>
      </c>
    </row>
    <row r="9" spans="2:11" s="12" customFormat="1" x14ac:dyDescent="0.45">
      <c r="B9" s="12" t="s">
        <v>34</v>
      </c>
      <c r="C9" s="12" t="s">
        <v>48</v>
      </c>
      <c r="D9" s="12" t="s">
        <v>29</v>
      </c>
      <c r="E9" s="32">
        <f>'B-Std.-Kosten RüE'!E10</f>
        <v>32.349119999999999</v>
      </c>
    </row>
    <row r="10" spans="2:11" s="12" customFormat="1" x14ac:dyDescent="0.45">
      <c r="E10" s="32"/>
    </row>
    <row r="11" spans="2:11" s="12" customFormat="1" x14ac:dyDescent="0.45">
      <c r="E11" s="32"/>
    </row>
    <row r="12" spans="2:11" s="12" customFormat="1" x14ac:dyDescent="0.45">
      <c r="E12" s="32"/>
    </row>
    <row r="13" spans="2:11" s="12" customFormat="1" x14ac:dyDescent="0.45"/>
    <row r="14" spans="2:11" s="12" customFormat="1" ht="7.05" customHeight="1" x14ac:dyDescent="0.45"/>
    <row r="15" spans="2:11" s="33" customFormat="1" ht="17.25" x14ac:dyDescent="0.45">
      <c r="G15" s="34" t="s">
        <v>47</v>
      </c>
      <c r="I15" s="37" t="s">
        <v>33</v>
      </c>
      <c r="J15" s="42">
        <v>120</v>
      </c>
    </row>
    <row r="16" spans="2:11" s="35" customFormat="1" ht="15" customHeight="1" x14ac:dyDescent="0.45">
      <c r="G16" s="35" t="s">
        <v>31</v>
      </c>
      <c r="I16" s="36" t="s">
        <v>44</v>
      </c>
      <c r="K16" s="36" t="s">
        <v>45</v>
      </c>
    </row>
    <row r="17" spans="7:11" s="33" customFormat="1" ht="15" customHeight="1" x14ac:dyDescent="0.45">
      <c r="G17" s="43">
        <v>1</v>
      </c>
      <c r="H17" s="38" t="s">
        <v>32</v>
      </c>
      <c r="I17" s="39">
        <f t="shared" ref="I17:I22" si="0">E3</f>
        <v>51.758591999999993</v>
      </c>
      <c r="J17" s="123">
        <f>G17*I17*$J$15/60</f>
        <v>103.51718399999999</v>
      </c>
      <c r="K17" s="124"/>
    </row>
    <row r="18" spans="7:11" s="33" customFormat="1" ht="15" customHeight="1" x14ac:dyDescent="0.45">
      <c r="G18" s="43">
        <v>5</v>
      </c>
      <c r="H18" s="38" t="s">
        <v>39</v>
      </c>
      <c r="I18" s="39">
        <f t="shared" si="0"/>
        <v>45.794072451282055</v>
      </c>
      <c r="J18" s="123">
        <f t="shared" ref="J18:J22" si="1">G18*I18*$J$15/60</f>
        <v>457.94072451282057</v>
      </c>
      <c r="K18" s="124"/>
    </row>
    <row r="19" spans="7:11" s="33" customFormat="1" ht="15" customHeight="1" x14ac:dyDescent="0.45">
      <c r="G19" s="43">
        <v>5</v>
      </c>
      <c r="H19" s="38" t="s">
        <v>40</v>
      </c>
      <c r="I19" s="39">
        <f t="shared" si="0"/>
        <v>39.225798555897427</v>
      </c>
      <c r="J19" s="123">
        <f t="shared" si="1"/>
        <v>392.25798555897433</v>
      </c>
      <c r="K19" s="124"/>
    </row>
    <row r="20" spans="7:11" s="33" customFormat="1" ht="15" customHeight="1" x14ac:dyDescent="0.45">
      <c r="G20" s="43">
        <v>3</v>
      </c>
      <c r="H20" s="38" t="s">
        <v>41</v>
      </c>
      <c r="I20" s="39">
        <f t="shared" si="0"/>
        <v>34.312128008205129</v>
      </c>
      <c r="J20" s="123">
        <f t="shared" si="1"/>
        <v>205.87276804923079</v>
      </c>
      <c r="K20" s="124"/>
    </row>
    <row r="21" spans="7:11" s="33" customFormat="1" ht="15" customHeight="1" x14ac:dyDescent="0.45">
      <c r="G21" s="43">
        <v>2</v>
      </c>
      <c r="H21" s="38" t="s">
        <v>42</v>
      </c>
      <c r="I21" s="39">
        <f t="shared" si="0"/>
        <v>34.312128008205129</v>
      </c>
      <c r="J21" s="123">
        <f t="shared" si="1"/>
        <v>137.24851203282051</v>
      </c>
      <c r="K21" s="124"/>
    </row>
    <row r="22" spans="7:11" s="33" customFormat="1" ht="15" customHeight="1" x14ac:dyDescent="0.45">
      <c r="G22" s="43">
        <v>2</v>
      </c>
      <c r="H22" s="38" t="s">
        <v>43</v>
      </c>
      <c r="I22" s="39">
        <f t="shared" si="0"/>
        <v>23.453111999999997</v>
      </c>
      <c r="J22" s="123">
        <f t="shared" si="1"/>
        <v>93.812447999999989</v>
      </c>
      <c r="K22" s="124"/>
    </row>
    <row r="23" spans="7:11" s="33" customFormat="1" ht="4.05" customHeight="1" x14ac:dyDescent="0.45"/>
    <row r="24" spans="7:11" s="33" customFormat="1" ht="15" customHeight="1" x14ac:dyDescent="0.45">
      <c r="G24" s="40" t="s">
        <v>46</v>
      </c>
      <c r="H24" s="41"/>
      <c r="I24" s="41"/>
      <c r="J24" s="121">
        <f>SUM(J17:K22)</f>
        <v>1390.6496221538462</v>
      </c>
      <c r="K24" s="122"/>
    </row>
    <row r="25" spans="7:11" s="12" customFormat="1" ht="7.05" customHeight="1" x14ac:dyDescent="0.45"/>
    <row r="26" spans="7:11" s="12" customFormat="1" ht="15" customHeight="1" x14ac:dyDescent="0.45"/>
    <row r="27" spans="7:11" s="12" customFormat="1" x14ac:dyDescent="0.45"/>
    <row r="28" spans="7:11" s="12" customFormat="1" x14ac:dyDescent="0.45"/>
    <row r="29" spans="7:11" s="12" customFormat="1" x14ac:dyDescent="0.45"/>
    <row r="30" spans="7:11" s="12" customFormat="1" x14ac:dyDescent="0.45"/>
    <row r="31" spans="7:11" s="12" customFormat="1" x14ac:dyDescent="0.45"/>
    <row r="32" spans="7:11" s="12" customFormat="1" x14ac:dyDescent="0.45"/>
    <row r="33" s="12" customFormat="1" x14ac:dyDescent="0.45"/>
    <row r="34" s="12" customFormat="1" x14ac:dyDescent="0.45"/>
    <row r="35" s="12" customFormat="1" x14ac:dyDescent="0.45"/>
    <row r="36" s="12" customFormat="1" x14ac:dyDescent="0.45"/>
    <row r="37" s="12" customFormat="1" x14ac:dyDescent="0.45"/>
    <row r="38" s="12" customFormat="1" x14ac:dyDescent="0.45"/>
    <row r="39" s="12" customFormat="1" x14ac:dyDescent="0.45"/>
    <row r="40" s="12" customFormat="1" x14ac:dyDescent="0.45"/>
    <row r="41" s="12" customFormat="1" x14ac:dyDescent="0.45"/>
    <row r="42" s="12" customFormat="1" x14ac:dyDescent="0.45"/>
    <row r="43" s="12" customFormat="1" x14ac:dyDescent="0.45"/>
    <row r="44" s="12" customFormat="1" x14ac:dyDescent="0.45"/>
    <row r="45" s="12" customFormat="1" x14ac:dyDescent="0.45"/>
    <row r="46" s="12" customFormat="1" x14ac:dyDescent="0.45"/>
    <row r="47" s="12" customFormat="1" x14ac:dyDescent="0.45"/>
    <row r="48"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sheetData>
  <mergeCells count="7">
    <mergeCell ref="J24:K24"/>
    <mergeCell ref="J17:K17"/>
    <mergeCell ref="J18:K18"/>
    <mergeCell ref="J19:K19"/>
    <mergeCell ref="J20:K20"/>
    <mergeCell ref="J21:K21"/>
    <mergeCell ref="J22:K22"/>
  </mergeCell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2044-2802-4B6C-B390-FCB24E45D3E6}">
  <dimension ref="A1:T257"/>
  <sheetViews>
    <sheetView topLeftCell="F1" workbookViewId="0">
      <selection activeCell="F15" sqref="F15:O37"/>
    </sheetView>
  </sheetViews>
  <sheetFormatPr baseColWidth="10" defaultColWidth="15.59765625" defaultRowHeight="14.25" x14ac:dyDescent="0.45"/>
  <cols>
    <col min="1" max="1" width="1.59765625" style="12" customWidth="1"/>
    <col min="2" max="2" width="4.3984375" style="12" customWidth="1"/>
    <col min="3" max="3" width="24" style="1" customWidth="1"/>
    <col min="4" max="4" width="7.33203125" style="1" customWidth="1"/>
    <col min="5" max="5" width="8.3984375" style="1" customWidth="1"/>
    <col min="6" max="6" width="1.59765625" style="1" customWidth="1"/>
    <col min="7" max="7" width="4.6640625" style="1" customWidth="1"/>
    <col min="8" max="8" width="19.796875" style="12" customWidth="1"/>
    <col min="9" max="9" width="20.86328125" style="12" customWidth="1"/>
    <col min="10" max="10" width="2.73046875" style="12" customWidth="1"/>
    <col min="11" max="11" width="10" style="12" customWidth="1"/>
    <col min="12" max="12" width="10.6640625" style="1" customWidth="1"/>
    <col min="13" max="13" width="8.59765625" style="12" customWidth="1"/>
    <col min="14" max="14" width="10.59765625" style="1" customWidth="1"/>
    <col min="15" max="15" width="1.59765625" style="1" customWidth="1"/>
    <col min="16" max="16384" width="15.59765625" style="1"/>
  </cols>
  <sheetData>
    <row r="1" spans="2:14" s="12" customFormat="1" x14ac:dyDescent="0.45"/>
    <row r="2" spans="2:14" s="31" customFormat="1" ht="15.75" x14ac:dyDescent="0.5">
      <c r="B2" s="31" t="s">
        <v>30</v>
      </c>
    </row>
    <row r="3" spans="2:14" s="12" customFormat="1" x14ac:dyDescent="0.45">
      <c r="B3" s="12" t="s">
        <v>34</v>
      </c>
      <c r="C3" s="12" t="s">
        <v>38</v>
      </c>
      <c r="D3" s="12" t="s">
        <v>29</v>
      </c>
      <c r="E3" s="32">
        <f>'B-Std.-Kosten RüE'!E4</f>
        <v>51.758591999999993</v>
      </c>
    </row>
    <row r="4" spans="2:14" s="12" customFormat="1" x14ac:dyDescent="0.45">
      <c r="B4" s="12" t="s">
        <v>34</v>
      </c>
      <c r="C4" s="12" t="s">
        <v>35</v>
      </c>
      <c r="D4" s="12" t="s">
        <v>29</v>
      </c>
      <c r="E4" s="32">
        <f>'B-Std.-Kosten RüE'!E5</f>
        <v>45.794072451282055</v>
      </c>
    </row>
    <row r="5" spans="2:14" s="12" customFormat="1" x14ac:dyDescent="0.45">
      <c r="B5" s="12" t="s">
        <v>34</v>
      </c>
      <c r="C5" s="12" t="s">
        <v>36</v>
      </c>
      <c r="D5" s="12" t="s">
        <v>29</v>
      </c>
      <c r="E5" s="32">
        <f>'B-Std.-Kosten RüE'!E6</f>
        <v>39.225798555897427</v>
      </c>
    </row>
    <row r="6" spans="2:14" s="12" customFormat="1" x14ac:dyDescent="0.45">
      <c r="B6" s="12" t="s">
        <v>34</v>
      </c>
      <c r="C6" s="12" t="s">
        <v>37</v>
      </c>
      <c r="D6" s="12" t="s">
        <v>29</v>
      </c>
      <c r="E6" s="32">
        <f>'B-Std.-Kosten RüE'!E7</f>
        <v>34.312128008205129</v>
      </c>
    </row>
    <row r="7" spans="2:14" s="12" customFormat="1" x14ac:dyDescent="0.45">
      <c r="B7" s="12" t="s">
        <v>34</v>
      </c>
      <c r="C7" s="12" t="s">
        <v>7</v>
      </c>
      <c r="D7" s="12" t="s">
        <v>29</v>
      </c>
      <c r="E7" s="32">
        <f>'B-Std.-Kosten RüE'!E8</f>
        <v>34.312128008205129</v>
      </c>
    </row>
    <row r="8" spans="2:14" s="12" customFormat="1" x14ac:dyDescent="0.45">
      <c r="B8" s="12" t="s">
        <v>34</v>
      </c>
      <c r="C8" s="12" t="s">
        <v>9</v>
      </c>
      <c r="D8" s="12" t="s">
        <v>29</v>
      </c>
      <c r="E8" s="32">
        <f>'B-Std.-Kosten RüE'!E9</f>
        <v>23.453111999999997</v>
      </c>
    </row>
    <row r="9" spans="2:14" s="12" customFormat="1" x14ac:dyDescent="0.45">
      <c r="B9" s="12" t="s">
        <v>34</v>
      </c>
      <c r="C9" s="12" t="s">
        <v>48</v>
      </c>
      <c r="D9" s="12" t="s">
        <v>29</v>
      </c>
      <c r="E9" s="32">
        <f>'B-Std.-Kosten RüE'!E10</f>
        <v>32.349119999999999</v>
      </c>
    </row>
    <row r="10" spans="2:14" s="12" customFormat="1" x14ac:dyDescent="0.45">
      <c r="E10" s="32"/>
    </row>
    <row r="11" spans="2:14" s="12" customFormat="1" x14ac:dyDescent="0.45">
      <c r="E11" s="32"/>
    </row>
    <row r="12" spans="2:14" s="12" customFormat="1" x14ac:dyDescent="0.45">
      <c r="E12" s="32"/>
    </row>
    <row r="13" spans="2:14" s="12" customFormat="1" x14ac:dyDescent="0.45"/>
    <row r="14" spans="2:14" s="12" customFormat="1" ht="6" customHeight="1" x14ac:dyDescent="0.45"/>
    <row r="15" spans="2:14" s="33" customFormat="1" ht="17.25" x14ac:dyDescent="0.45">
      <c r="G15" s="34" t="s">
        <v>89</v>
      </c>
      <c r="I15" s="12"/>
      <c r="J15" s="12"/>
      <c r="K15" s="12"/>
      <c r="L15" s="12"/>
    </row>
    <row r="16" spans="2:14" s="33" customFormat="1" ht="15.75" x14ac:dyDescent="0.45">
      <c r="G16" s="58" t="s">
        <v>90</v>
      </c>
      <c r="I16" s="12"/>
      <c r="J16" s="12"/>
      <c r="K16" s="12"/>
      <c r="L16" s="125" t="s">
        <v>87</v>
      </c>
      <c r="M16" s="125" t="s">
        <v>75</v>
      </c>
      <c r="N16" s="125" t="s">
        <v>77</v>
      </c>
    </row>
    <row r="17" spans="7:14" s="35" customFormat="1" ht="15" customHeight="1" x14ac:dyDescent="0.45">
      <c r="G17" s="35" t="s">
        <v>74</v>
      </c>
      <c r="H17" s="35" t="s">
        <v>68</v>
      </c>
      <c r="I17" s="35" t="s">
        <v>69</v>
      </c>
      <c r="L17" s="126"/>
      <c r="M17" s="126" t="s">
        <v>44</v>
      </c>
      <c r="N17" s="126" t="s">
        <v>45</v>
      </c>
    </row>
    <row r="18" spans="7:14" s="33" customFormat="1" ht="15" customHeight="1" x14ac:dyDescent="0.45">
      <c r="G18" s="59">
        <v>4</v>
      </c>
      <c r="H18" s="60" t="s">
        <v>86</v>
      </c>
      <c r="I18" s="127">
        <f t="shared" ref="I18:I23" si="0">$G$34</f>
        <v>3</v>
      </c>
      <c r="J18" s="128"/>
      <c r="K18" s="129"/>
      <c r="L18" s="86">
        <f>$J$35</f>
        <v>5</v>
      </c>
      <c r="M18" s="65">
        <f>E4</f>
        <v>45.794072451282055</v>
      </c>
      <c r="N18" s="66">
        <f>G18*I18*L18/60*M18</f>
        <v>45.794072451282055</v>
      </c>
    </row>
    <row r="19" spans="7:14" s="33" customFormat="1" ht="15" customHeight="1" x14ac:dyDescent="0.45">
      <c r="G19" s="59">
        <v>3</v>
      </c>
      <c r="H19" s="60" t="s">
        <v>40</v>
      </c>
      <c r="I19" s="127">
        <f t="shared" si="0"/>
        <v>3</v>
      </c>
      <c r="J19" s="128"/>
      <c r="K19" s="129"/>
      <c r="L19" s="86">
        <f t="shared" ref="L19:L23" si="1">$J$35</f>
        <v>5</v>
      </c>
      <c r="M19" s="65">
        <f t="shared" ref="M19:M22" si="2">E5</f>
        <v>39.225798555897427</v>
      </c>
      <c r="N19" s="66">
        <f t="shared" ref="N19:N23" si="3">G19*I19*L19/60*M19</f>
        <v>29.41934891692307</v>
      </c>
    </row>
    <row r="20" spans="7:14" s="33" customFormat="1" ht="15" customHeight="1" x14ac:dyDescent="0.45">
      <c r="G20" s="59">
        <v>5</v>
      </c>
      <c r="H20" s="60" t="s">
        <v>41</v>
      </c>
      <c r="I20" s="127">
        <f t="shared" si="0"/>
        <v>3</v>
      </c>
      <c r="J20" s="128"/>
      <c r="K20" s="129"/>
      <c r="L20" s="86">
        <f t="shared" si="1"/>
        <v>5</v>
      </c>
      <c r="M20" s="65">
        <f t="shared" si="2"/>
        <v>34.312128008205129</v>
      </c>
      <c r="N20" s="66">
        <f t="shared" si="3"/>
        <v>42.890160010256409</v>
      </c>
    </row>
    <row r="21" spans="7:14" s="33" customFormat="1" ht="15" customHeight="1" x14ac:dyDescent="0.45">
      <c r="G21" s="59">
        <v>3</v>
      </c>
      <c r="H21" s="60" t="s">
        <v>42</v>
      </c>
      <c r="I21" s="127">
        <f t="shared" si="0"/>
        <v>3</v>
      </c>
      <c r="J21" s="128"/>
      <c r="K21" s="129"/>
      <c r="L21" s="86">
        <f t="shared" si="1"/>
        <v>5</v>
      </c>
      <c r="M21" s="65">
        <f t="shared" si="2"/>
        <v>34.312128008205129</v>
      </c>
      <c r="N21" s="66">
        <f t="shared" si="3"/>
        <v>25.734096006153848</v>
      </c>
    </row>
    <row r="22" spans="7:14" s="33" customFormat="1" ht="15" customHeight="1" x14ac:dyDescent="0.45">
      <c r="G22" s="59">
        <v>3</v>
      </c>
      <c r="H22" s="60" t="s">
        <v>43</v>
      </c>
      <c r="I22" s="127">
        <f t="shared" si="0"/>
        <v>3</v>
      </c>
      <c r="J22" s="128"/>
      <c r="K22" s="129"/>
      <c r="L22" s="86">
        <f t="shared" si="1"/>
        <v>5</v>
      </c>
      <c r="M22" s="65">
        <f t="shared" si="2"/>
        <v>23.453111999999997</v>
      </c>
      <c r="N22" s="66">
        <f t="shared" si="3"/>
        <v>17.589833999999996</v>
      </c>
    </row>
    <row r="23" spans="7:14" s="33" customFormat="1" ht="15" customHeight="1" x14ac:dyDescent="0.45">
      <c r="G23" s="59">
        <v>1</v>
      </c>
      <c r="H23" s="60" t="s">
        <v>48</v>
      </c>
      <c r="I23" s="127">
        <f t="shared" si="0"/>
        <v>3</v>
      </c>
      <c r="J23" s="128"/>
      <c r="K23" s="129"/>
      <c r="L23" s="86">
        <f t="shared" si="1"/>
        <v>5</v>
      </c>
      <c r="M23" s="65">
        <f>E9</f>
        <v>32.349119999999999</v>
      </c>
      <c r="N23" s="66">
        <f t="shared" si="3"/>
        <v>8.0872799999999998</v>
      </c>
    </row>
    <row r="24" spans="7:14" s="33" customFormat="1" ht="4.1500000000000004" customHeight="1" x14ac:dyDescent="0.45">
      <c r="G24" s="10"/>
      <c r="H24" s="10"/>
      <c r="I24" s="10"/>
      <c r="J24" s="10"/>
      <c r="K24" s="10"/>
      <c r="L24" s="10"/>
      <c r="M24" s="10"/>
      <c r="N24" s="10"/>
    </row>
    <row r="25" spans="7:14" s="33" customFormat="1" ht="15" customHeight="1" x14ac:dyDescent="0.45">
      <c r="G25" s="77"/>
      <c r="H25" s="78"/>
      <c r="I25" s="83" t="s">
        <v>88</v>
      </c>
      <c r="J25" s="84"/>
      <c r="K25" s="84"/>
      <c r="L25" s="62"/>
      <c r="M25" s="62"/>
      <c r="N25" s="66">
        <f>SUM(N18:N23)</f>
        <v>169.51479138461539</v>
      </c>
    </row>
    <row r="26" spans="7:14" s="12" customFormat="1" ht="4.1500000000000004" customHeight="1" x14ac:dyDescent="0.45"/>
    <row r="27" spans="7:14" s="12" customFormat="1" ht="15" customHeight="1" x14ac:dyDescent="0.45">
      <c r="I27" s="136">
        <f>G36</f>
        <v>22</v>
      </c>
      <c r="J27" s="137"/>
      <c r="K27" s="137"/>
      <c r="L27" s="137"/>
      <c r="M27" s="138"/>
      <c r="N27" s="67">
        <f>N25*G36</f>
        <v>3729.3254104615385</v>
      </c>
    </row>
    <row r="28" spans="7:14" s="12" customFormat="1" ht="4.1500000000000004" customHeight="1" x14ac:dyDescent="0.45"/>
    <row r="29" spans="7:14" s="12" customFormat="1" ht="15" customHeight="1" x14ac:dyDescent="0.45">
      <c r="I29" s="87">
        <f>SUM(G18:G23)*$G$34</f>
        <v>57</v>
      </c>
      <c r="J29" s="133">
        <f>I29*$G$36</f>
        <v>1254</v>
      </c>
      <c r="K29" s="133"/>
      <c r="L29" s="133"/>
      <c r="M29" s="134">
        <f>$J$29*$J$35/60</f>
        <v>104.5</v>
      </c>
      <c r="N29" s="135"/>
    </row>
    <row r="30" spans="7:14" s="12" customFormat="1" ht="5" customHeight="1" x14ac:dyDescent="0.45"/>
    <row r="31" spans="7:14" s="12" customFormat="1" x14ac:dyDescent="0.45">
      <c r="I31" s="79" t="s">
        <v>96</v>
      </c>
      <c r="J31" s="82"/>
      <c r="K31" s="82"/>
      <c r="L31" s="82"/>
      <c r="M31" s="85"/>
      <c r="N31" s="67">
        <f>N27/J29</f>
        <v>2.9739437085020244</v>
      </c>
    </row>
    <row r="32" spans="7:14" s="80" customFormat="1" ht="10.050000000000001" customHeight="1" x14ac:dyDescent="0.35">
      <c r="G32" s="80" t="s">
        <v>94</v>
      </c>
    </row>
    <row r="33" spans="7:20" s="80" customFormat="1" ht="10.050000000000001" customHeight="1" x14ac:dyDescent="0.35">
      <c r="G33" s="80" t="s">
        <v>91</v>
      </c>
    </row>
    <row r="34" spans="7:20" s="80" customFormat="1" ht="10.050000000000001" customHeight="1" x14ac:dyDescent="0.35">
      <c r="G34" s="81">
        <v>3</v>
      </c>
      <c r="H34" s="80" t="s">
        <v>97</v>
      </c>
    </row>
    <row r="35" spans="7:20" s="80" customFormat="1" ht="10.050000000000001" customHeight="1" x14ac:dyDescent="0.35">
      <c r="G35" s="80" t="s">
        <v>95</v>
      </c>
      <c r="J35" s="81">
        <v>5</v>
      </c>
      <c r="K35" s="80" t="s">
        <v>93</v>
      </c>
      <c r="R35" s="130"/>
      <c r="S35" s="131"/>
      <c r="T35" s="132"/>
    </row>
    <row r="36" spans="7:20" s="80" customFormat="1" ht="10.050000000000001" customHeight="1" x14ac:dyDescent="0.35">
      <c r="G36" s="81">
        <v>22</v>
      </c>
      <c r="H36" s="80" t="s">
        <v>92</v>
      </c>
    </row>
    <row r="37" spans="7:20" s="12" customFormat="1" ht="6" customHeight="1" x14ac:dyDescent="0.45"/>
    <row r="38" spans="7:20" s="12" customFormat="1" x14ac:dyDescent="0.45"/>
    <row r="39" spans="7:20" s="12" customFormat="1" x14ac:dyDescent="0.45"/>
    <row r="40" spans="7:20" s="12" customFormat="1" x14ac:dyDescent="0.45"/>
    <row r="41" spans="7:20" s="12" customFormat="1" x14ac:dyDescent="0.45"/>
    <row r="42" spans="7:20" s="12" customFormat="1" x14ac:dyDescent="0.45"/>
    <row r="43" spans="7:20" s="12" customFormat="1" x14ac:dyDescent="0.45"/>
    <row r="44" spans="7:20" s="12" customFormat="1" x14ac:dyDescent="0.45"/>
    <row r="45" spans="7:20" s="12" customFormat="1" x14ac:dyDescent="0.45"/>
    <row r="46" spans="7:20" s="12" customFormat="1" x14ac:dyDescent="0.45"/>
    <row r="47" spans="7:20" s="12" customFormat="1" x14ac:dyDescent="0.45"/>
    <row r="48" spans="7:20" s="12" customFormat="1" x14ac:dyDescent="0.45"/>
    <row r="49" s="12" customFormat="1" x14ac:dyDescent="0.45"/>
    <row r="50" s="12" customFormat="1" x14ac:dyDescent="0.45"/>
    <row r="51" s="12" customFormat="1" x14ac:dyDescent="0.45"/>
    <row r="52" s="12" customFormat="1" x14ac:dyDescent="0.45"/>
    <row r="53" s="12" customFormat="1" x14ac:dyDescent="0.45"/>
    <row r="54" s="12" customFormat="1" x14ac:dyDescent="0.45"/>
    <row r="55" s="12" customFormat="1" x14ac:dyDescent="0.45"/>
    <row r="56" s="12" customFormat="1" x14ac:dyDescent="0.45"/>
    <row r="57" s="12" customFormat="1" x14ac:dyDescent="0.45"/>
    <row r="58" s="12" customFormat="1" x14ac:dyDescent="0.45"/>
    <row r="59" s="12" customFormat="1" x14ac:dyDescent="0.45"/>
    <row r="60" s="12" customFormat="1" x14ac:dyDescent="0.45"/>
    <row r="61" s="12" customFormat="1" x14ac:dyDescent="0.45"/>
    <row r="62" s="12" customFormat="1" x14ac:dyDescent="0.45"/>
    <row r="63" s="12" customFormat="1" x14ac:dyDescent="0.45"/>
    <row r="64" s="12" customFormat="1" x14ac:dyDescent="0.45"/>
    <row r="65" s="12" customFormat="1" x14ac:dyDescent="0.45"/>
    <row r="66" s="12" customFormat="1" x14ac:dyDescent="0.45"/>
    <row r="67" s="12" customFormat="1" x14ac:dyDescent="0.45"/>
    <row r="68" s="12" customFormat="1" x14ac:dyDescent="0.45"/>
    <row r="69" s="12" customFormat="1" x14ac:dyDescent="0.45"/>
    <row r="70" s="12" customFormat="1" x14ac:dyDescent="0.45"/>
    <row r="71" s="12" customFormat="1" x14ac:dyDescent="0.45"/>
    <row r="72" s="12" customFormat="1" x14ac:dyDescent="0.45"/>
    <row r="73" s="12" customFormat="1" x14ac:dyDescent="0.45"/>
    <row r="74" s="12" customFormat="1" x14ac:dyDescent="0.45"/>
    <row r="75" s="12" customFormat="1" x14ac:dyDescent="0.45"/>
    <row r="76" s="12" customFormat="1" x14ac:dyDescent="0.45"/>
    <row r="77" s="12" customFormat="1" x14ac:dyDescent="0.45"/>
    <row r="78" s="12" customFormat="1" x14ac:dyDescent="0.45"/>
    <row r="79" s="12" customFormat="1" x14ac:dyDescent="0.45"/>
    <row r="80" s="12" customFormat="1" x14ac:dyDescent="0.45"/>
    <row r="81" s="12" customFormat="1" x14ac:dyDescent="0.45"/>
    <row r="82" s="12" customFormat="1" x14ac:dyDescent="0.45"/>
    <row r="83" s="12" customFormat="1" x14ac:dyDescent="0.45"/>
    <row r="84" s="12" customFormat="1" x14ac:dyDescent="0.45"/>
    <row r="85" s="12" customFormat="1" x14ac:dyDescent="0.45"/>
    <row r="86" s="12" customFormat="1" x14ac:dyDescent="0.45"/>
    <row r="87" s="12" customFormat="1" x14ac:dyDescent="0.45"/>
    <row r="88" s="12" customFormat="1" x14ac:dyDescent="0.45"/>
    <row r="89" s="12" customFormat="1" x14ac:dyDescent="0.45"/>
    <row r="90" s="12" customFormat="1" x14ac:dyDescent="0.45"/>
    <row r="91" s="12" customFormat="1" x14ac:dyDescent="0.45"/>
    <row r="92" s="12" customFormat="1" x14ac:dyDescent="0.45"/>
    <row r="93" s="12" customFormat="1" x14ac:dyDescent="0.45"/>
    <row r="94" s="12" customFormat="1" x14ac:dyDescent="0.45"/>
    <row r="95" s="12" customFormat="1" x14ac:dyDescent="0.45"/>
    <row r="96" s="12" customFormat="1" x14ac:dyDescent="0.45"/>
    <row r="97" s="12" customFormat="1" x14ac:dyDescent="0.45"/>
    <row r="98" s="12" customFormat="1" x14ac:dyDescent="0.45"/>
    <row r="99" s="12" customFormat="1" x14ac:dyDescent="0.45"/>
    <row r="100" s="12" customFormat="1" x14ac:dyDescent="0.45"/>
    <row r="101" s="12" customFormat="1" x14ac:dyDescent="0.45"/>
    <row r="102" s="12" customFormat="1" x14ac:dyDescent="0.45"/>
    <row r="103" s="12" customFormat="1" x14ac:dyDescent="0.45"/>
    <row r="104" s="12" customFormat="1" x14ac:dyDescent="0.45"/>
    <row r="105" s="12" customFormat="1" x14ac:dyDescent="0.45"/>
    <row r="106" s="12" customFormat="1" x14ac:dyDescent="0.45"/>
    <row r="107" s="12" customFormat="1" x14ac:dyDescent="0.45"/>
    <row r="108" s="12" customFormat="1" x14ac:dyDescent="0.45"/>
    <row r="109" s="12" customFormat="1" x14ac:dyDescent="0.45"/>
    <row r="110" s="12" customFormat="1" x14ac:dyDescent="0.45"/>
    <row r="111" s="12" customFormat="1" x14ac:dyDescent="0.45"/>
    <row r="112" s="12" customFormat="1" x14ac:dyDescent="0.45"/>
    <row r="113" s="12" customFormat="1" x14ac:dyDescent="0.45"/>
    <row r="114" s="12" customFormat="1" x14ac:dyDescent="0.45"/>
    <row r="115" s="12" customFormat="1" x14ac:dyDescent="0.45"/>
    <row r="116" s="12" customFormat="1" x14ac:dyDescent="0.45"/>
    <row r="117" s="12" customFormat="1" x14ac:dyDescent="0.45"/>
    <row r="118" s="12" customFormat="1" x14ac:dyDescent="0.45"/>
    <row r="119" s="12" customFormat="1" x14ac:dyDescent="0.45"/>
    <row r="120" s="12" customFormat="1" x14ac:dyDescent="0.45"/>
    <row r="121" s="12" customFormat="1" x14ac:dyDescent="0.45"/>
    <row r="122" s="12" customFormat="1" x14ac:dyDescent="0.45"/>
    <row r="123" s="12" customFormat="1" x14ac:dyDescent="0.45"/>
    <row r="124" s="12" customFormat="1" x14ac:dyDescent="0.45"/>
    <row r="125" s="12" customFormat="1" x14ac:dyDescent="0.45"/>
    <row r="126" s="12" customFormat="1" x14ac:dyDescent="0.45"/>
    <row r="127" s="12" customFormat="1" x14ac:dyDescent="0.45"/>
    <row r="128" s="12" customFormat="1" x14ac:dyDescent="0.45"/>
    <row r="129" s="12" customFormat="1" x14ac:dyDescent="0.45"/>
    <row r="130" s="12" customFormat="1" x14ac:dyDescent="0.45"/>
    <row r="131" s="12" customFormat="1" x14ac:dyDescent="0.45"/>
    <row r="132" s="12" customFormat="1" x14ac:dyDescent="0.45"/>
    <row r="133" s="12" customFormat="1" x14ac:dyDescent="0.45"/>
    <row r="134" s="12" customFormat="1" x14ac:dyDescent="0.45"/>
    <row r="135" s="12" customFormat="1" x14ac:dyDescent="0.45"/>
    <row r="136" s="12" customFormat="1" x14ac:dyDescent="0.45"/>
    <row r="137" s="12" customFormat="1" x14ac:dyDescent="0.45"/>
    <row r="138" s="12" customFormat="1" x14ac:dyDescent="0.45"/>
    <row r="139" s="12" customFormat="1" x14ac:dyDescent="0.45"/>
    <row r="140" s="12" customFormat="1" x14ac:dyDescent="0.45"/>
    <row r="141" s="12" customFormat="1" x14ac:dyDescent="0.45"/>
    <row r="142" s="12" customFormat="1" x14ac:dyDescent="0.45"/>
    <row r="143" s="12" customFormat="1" x14ac:dyDescent="0.45"/>
    <row r="144" s="12" customFormat="1" x14ac:dyDescent="0.45"/>
    <row r="145" s="12" customFormat="1" x14ac:dyDescent="0.45"/>
    <row r="146" s="12" customFormat="1" x14ac:dyDescent="0.45"/>
    <row r="147" s="12" customFormat="1" x14ac:dyDescent="0.45"/>
    <row r="148" s="12" customFormat="1" x14ac:dyDescent="0.45"/>
    <row r="149" s="12" customFormat="1" x14ac:dyDescent="0.45"/>
    <row r="150" s="12" customFormat="1" x14ac:dyDescent="0.45"/>
    <row r="151" s="12" customFormat="1" x14ac:dyDescent="0.45"/>
    <row r="152" s="12" customFormat="1" x14ac:dyDescent="0.45"/>
    <row r="153" s="12" customFormat="1" x14ac:dyDescent="0.45"/>
    <row r="154" s="12" customFormat="1" x14ac:dyDescent="0.45"/>
    <row r="155" s="12" customFormat="1" x14ac:dyDescent="0.45"/>
    <row r="156" s="12" customFormat="1" x14ac:dyDescent="0.45"/>
    <row r="157" s="12" customFormat="1" x14ac:dyDescent="0.45"/>
    <row r="158" s="12" customFormat="1" x14ac:dyDescent="0.45"/>
    <row r="159" s="12" customFormat="1" x14ac:dyDescent="0.45"/>
    <row r="160" s="12" customFormat="1" x14ac:dyDescent="0.45"/>
    <row r="161" s="12" customFormat="1" x14ac:dyDescent="0.45"/>
    <row r="162" s="12" customFormat="1" x14ac:dyDescent="0.45"/>
    <row r="163" s="12" customFormat="1" x14ac:dyDescent="0.45"/>
    <row r="164" s="12" customFormat="1" x14ac:dyDescent="0.45"/>
    <row r="165" s="12" customFormat="1" x14ac:dyDescent="0.45"/>
    <row r="166" s="12" customFormat="1" x14ac:dyDescent="0.45"/>
    <row r="167" s="12" customFormat="1" x14ac:dyDescent="0.45"/>
    <row r="168" s="12" customFormat="1" x14ac:dyDescent="0.45"/>
    <row r="169" s="12" customFormat="1" x14ac:dyDescent="0.45"/>
    <row r="170" s="12" customFormat="1" x14ac:dyDescent="0.45"/>
    <row r="171" s="12" customFormat="1" x14ac:dyDescent="0.45"/>
    <row r="172" s="12" customFormat="1" x14ac:dyDescent="0.45"/>
    <row r="173" s="12" customFormat="1" x14ac:dyDescent="0.45"/>
    <row r="174" s="12" customFormat="1" x14ac:dyDescent="0.45"/>
    <row r="175" s="12" customFormat="1" x14ac:dyDescent="0.45"/>
    <row r="176" s="12" customFormat="1" x14ac:dyDescent="0.45"/>
    <row r="177" s="12" customFormat="1" x14ac:dyDescent="0.45"/>
    <row r="178" s="12" customFormat="1" x14ac:dyDescent="0.45"/>
    <row r="179" s="12" customFormat="1" x14ac:dyDescent="0.45"/>
    <row r="180" s="12" customFormat="1" x14ac:dyDescent="0.45"/>
    <row r="181" s="12" customFormat="1" x14ac:dyDescent="0.45"/>
    <row r="182" s="12" customFormat="1" x14ac:dyDescent="0.45"/>
    <row r="183" s="12" customFormat="1" x14ac:dyDescent="0.45"/>
    <row r="184" s="12" customFormat="1" x14ac:dyDescent="0.45"/>
    <row r="185" s="12" customFormat="1" x14ac:dyDescent="0.45"/>
    <row r="186" s="12" customFormat="1" x14ac:dyDescent="0.45"/>
    <row r="187" s="12" customFormat="1" x14ac:dyDescent="0.45"/>
    <row r="188" s="12" customFormat="1" x14ac:dyDescent="0.45"/>
    <row r="189" s="12" customFormat="1" x14ac:dyDescent="0.45"/>
    <row r="190" s="12" customFormat="1" x14ac:dyDescent="0.45"/>
    <row r="191" s="12" customFormat="1" x14ac:dyDescent="0.45"/>
    <row r="192" s="12" customFormat="1" x14ac:dyDescent="0.45"/>
    <row r="193" s="12" customFormat="1" x14ac:dyDescent="0.45"/>
    <row r="194" s="12" customFormat="1" x14ac:dyDescent="0.45"/>
    <row r="195" s="12" customFormat="1" x14ac:dyDescent="0.45"/>
    <row r="196" s="12" customFormat="1" x14ac:dyDescent="0.45"/>
    <row r="197" s="12" customFormat="1" x14ac:dyDescent="0.45"/>
    <row r="198" s="12" customFormat="1" x14ac:dyDescent="0.45"/>
    <row r="199" s="12" customFormat="1" x14ac:dyDescent="0.45"/>
    <row r="200" s="12" customFormat="1" x14ac:dyDescent="0.45"/>
    <row r="201" s="12" customFormat="1" x14ac:dyDescent="0.45"/>
    <row r="202" s="12" customFormat="1" x14ac:dyDescent="0.45"/>
    <row r="203" s="12" customFormat="1" x14ac:dyDescent="0.45"/>
    <row r="204" s="12" customFormat="1" x14ac:dyDescent="0.45"/>
    <row r="205" s="12" customFormat="1" x14ac:dyDescent="0.45"/>
    <row r="206" s="12" customFormat="1" x14ac:dyDescent="0.45"/>
    <row r="207" s="12" customFormat="1" x14ac:dyDescent="0.45"/>
    <row r="208" s="12" customFormat="1" x14ac:dyDescent="0.45"/>
    <row r="209" s="12" customFormat="1" x14ac:dyDescent="0.45"/>
    <row r="210" s="12" customFormat="1" x14ac:dyDescent="0.45"/>
    <row r="211" s="12" customFormat="1" x14ac:dyDescent="0.45"/>
    <row r="212" s="12" customFormat="1" x14ac:dyDescent="0.45"/>
    <row r="213" s="12" customFormat="1" x14ac:dyDescent="0.45"/>
    <row r="214" s="12" customFormat="1" x14ac:dyDescent="0.45"/>
    <row r="215" s="12" customFormat="1" x14ac:dyDescent="0.45"/>
    <row r="216" s="12" customFormat="1" x14ac:dyDescent="0.45"/>
    <row r="217" s="12" customFormat="1" x14ac:dyDescent="0.45"/>
    <row r="218" s="12" customFormat="1" x14ac:dyDescent="0.45"/>
    <row r="219" s="12" customFormat="1" x14ac:dyDescent="0.45"/>
    <row r="220" s="12" customFormat="1" x14ac:dyDescent="0.45"/>
    <row r="221" s="12" customFormat="1" x14ac:dyDescent="0.45"/>
    <row r="222" s="12" customFormat="1" x14ac:dyDescent="0.45"/>
    <row r="223" s="12" customFormat="1" x14ac:dyDescent="0.45"/>
    <row r="224" s="12" customFormat="1" x14ac:dyDescent="0.45"/>
    <row r="225" s="12" customFormat="1" x14ac:dyDescent="0.45"/>
    <row r="226" s="12" customFormat="1" x14ac:dyDescent="0.45"/>
    <row r="227" s="12" customFormat="1" x14ac:dyDescent="0.45"/>
    <row r="228" s="12" customFormat="1" x14ac:dyDescent="0.45"/>
    <row r="229" s="12" customFormat="1" x14ac:dyDescent="0.45"/>
    <row r="230" s="12" customFormat="1" x14ac:dyDescent="0.45"/>
    <row r="231" s="12" customFormat="1" x14ac:dyDescent="0.45"/>
    <row r="232" s="12" customFormat="1" x14ac:dyDescent="0.45"/>
    <row r="233" s="12" customFormat="1" x14ac:dyDescent="0.45"/>
    <row r="234" s="12" customFormat="1" x14ac:dyDescent="0.45"/>
    <row r="235" s="12" customFormat="1" x14ac:dyDescent="0.45"/>
    <row r="236" s="12" customFormat="1" x14ac:dyDescent="0.45"/>
    <row r="237" s="12" customFormat="1" x14ac:dyDescent="0.45"/>
    <row r="238" s="12" customFormat="1" x14ac:dyDescent="0.45"/>
    <row r="239" s="12" customFormat="1" x14ac:dyDescent="0.45"/>
    <row r="240" s="12" customFormat="1" x14ac:dyDescent="0.45"/>
    <row r="241" s="12" customFormat="1" x14ac:dyDescent="0.45"/>
    <row r="242" s="12" customFormat="1" x14ac:dyDescent="0.45"/>
    <row r="243" s="12" customFormat="1" x14ac:dyDescent="0.45"/>
    <row r="244" s="12" customFormat="1" x14ac:dyDescent="0.45"/>
    <row r="245" s="12" customFormat="1" x14ac:dyDescent="0.45"/>
    <row r="246" s="12" customFormat="1" x14ac:dyDescent="0.45"/>
    <row r="247" s="12" customFormat="1" x14ac:dyDescent="0.45"/>
    <row r="248" s="12" customFormat="1" x14ac:dyDescent="0.45"/>
    <row r="249" s="12" customFormat="1" x14ac:dyDescent="0.45"/>
    <row r="250" s="12" customFormat="1" x14ac:dyDescent="0.45"/>
    <row r="251" s="12" customFormat="1" x14ac:dyDescent="0.45"/>
    <row r="252" s="12" customFormat="1" x14ac:dyDescent="0.45"/>
    <row r="253" s="12" customFormat="1" x14ac:dyDescent="0.45"/>
    <row r="254" s="12" customFormat="1" x14ac:dyDescent="0.45"/>
    <row r="255" s="12" customFormat="1" x14ac:dyDescent="0.45"/>
    <row r="256" s="12" customFormat="1" x14ac:dyDescent="0.45"/>
    <row r="257" s="12" customFormat="1" x14ac:dyDescent="0.45"/>
  </sheetData>
  <mergeCells count="13">
    <mergeCell ref="I21:K21"/>
    <mergeCell ref="I22:K22"/>
    <mergeCell ref="I23:K23"/>
    <mergeCell ref="R35:T35"/>
    <mergeCell ref="J29:L29"/>
    <mergeCell ref="M29:N29"/>
    <mergeCell ref="I27:M27"/>
    <mergeCell ref="I20:K20"/>
    <mergeCell ref="L16:L17"/>
    <mergeCell ref="M16:M17"/>
    <mergeCell ref="N16:N17"/>
    <mergeCell ref="I18:K18"/>
    <mergeCell ref="I19:K19"/>
  </mergeCell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AVR von PW</vt:lpstr>
      <vt:lpstr>Qualifikationspreise AVR</vt:lpstr>
      <vt:lpstr>B-Std.-Kosten AVR</vt:lpstr>
      <vt:lpstr>RüE von PW</vt:lpstr>
      <vt:lpstr>Qualifikationspreise RüE</vt:lpstr>
      <vt:lpstr>B-Std.-Kosten RüE</vt:lpstr>
      <vt:lpstr>Vergleich AVR RüE</vt:lpstr>
      <vt:lpstr>Dienstbesprechung RüE</vt:lpstr>
      <vt:lpstr>Rauchen RüE</vt:lpstr>
      <vt:lpstr>eine Tankstelle RüE</vt:lpstr>
      <vt:lpstr>Verordnungen RüE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Thomas Sießegger</cp:lastModifiedBy>
  <dcterms:created xsi:type="dcterms:W3CDTF">2026-01-24T18:53:43Z</dcterms:created>
  <dcterms:modified xsi:type="dcterms:W3CDTF">2026-02-04T12:53:38Z</dcterms:modified>
</cp:coreProperties>
</file>